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wales365uk-my.sharepoint.com/personal/paul_lewis_gov_wales/Documents/Profile/Desktop/"/>
    </mc:Choice>
  </mc:AlternateContent>
  <workbookProtection workbookPassword="F049" lockStructure="1"/>
  <bookViews>
    <workbookView xWindow="960" yWindow="645" windowWidth="15480" windowHeight="11250" tabRatio="715"/>
  </bookViews>
  <sheets>
    <sheet name="DataEntrySheet" sheetId="2" r:id="rId1"/>
    <sheet name="Breakdown of Results" sheetId="3" r:id="rId2"/>
    <sheet name="BackgroundCalculations_Current" sheetId="5" state="hidden" r:id="rId3"/>
    <sheet name="BackCalculation on habitation" sheetId="9" state="hidden" r:id="rId4"/>
    <sheet name="BackgroundCalculations_Yr3" sheetId="8" state="hidden" r:id="rId5"/>
    <sheet name="BackgroundCalculation_Future" sheetId="7" state="hidden" r:id="rId6"/>
    <sheet name="AdditionalExternalDatasets" sheetId="4" state="hidden" r:id="rId7"/>
  </sheets>
  <calcPr calcId="162913"/>
</workbook>
</file>

<file path=xl/calcChain.xml><?xml version="1.0" encoding="utf-8"?>
<calcChain xmlns="http://schemas.openxmlformats.org/spreadsheetml/2006/main">
  <c r="B90" i="9" l="1"/>
  <c r="B89" i="9"/>
  <c r="B88" i="9"/>
  <c r="B87" i="9"/>
  <c r="F87" i="9"/>
  <c r="L89" i="3"/>
  <c r="B86" i="9"/>
  <c r="B85" i="9"/>
  <c r="B84" i="9"/>
  <c r="B83" i="9"/>
  <c r="F83" i="9"/>
  <c r="L85" i="3"/>
  <c r="B80" i="9"/>
  <c r="B79" i="9"/>
  <c r="B78" i="9"/>
  <c r="B77" i="9"/>
  <c r="F77" i="9"/>
  <c r="L79" i="3"/>
  <c r="B76" i="9"/>
  <c r="B75" i="9"/>
  <c r="B74" i="9"/>
  <c r="B73" i="9"/>
  <c r="F73" i="9"/>
  <c r="L75" i="3"/>
  <c r="B72" i="9"/>
  <c r="B71" i="9"/>
  <c r="B70" i="9"/>
  <c r="B69" i="9"/>
  <c r="F69" i="9"/>
  <c r="L71" i="3"/>
  <c r="B68" i="9"/>
  <c r="B67" i="9"/>
  <c r="B66" i="9"/>
  <c r="B65" i="9"/>
  <c r="F65" i="9"/>
  <c r="L67" i="3"/>
  <c r="B64" i="9"/>
  <c r="B63" i="9"/>
  <c r="B62" i="9"/>
  <c r="B61" i="9"/>
  <c r="F61" i="9"/>
  <c r="L63" i="3"/>
  <c r="B60" i="9"/>
  <c r="B57" i="9"/>
  <c r="B56" i="9"/>
  <c r="B55" i="9"/>
  <c r="B54" i="9"/>
  <c r="F54" i="9"/>
  <c r="L56" i="3"/>
  <c r="B53" i="9"/>
  <c r="B52" i="9"/>
  <c r="B49" i="9"/>
  <c r="F49" i="9"/>
  <c r="L51" i="3"/>
  <c r="B48" i="9"/>
  <c r="F48" i="9"/>
  <c r="L50" i="3"/>
  <c r="B47" i="9"/>
  <c r="B46" i="9"/>
  <c r="B45" i="9"/>
  <c r="F45" i="9"/>
  <c r="L47" i="3"/>
  <c r="B44" i="9"/>
  <c r="F44" i="9"/>
  <c r="L46" i="3"/>
  <c r="B43" i="9"/>
  <c r="B42" i="9"/>
  <c r="B41" i="9"/>
  <c r="F41" i="9"/>
  <c r="L43" i="3"/>
  <c r="B40" i="9"/>
  <c r="F40" i="9"/>
  <c r="L42" i="3"/>
  <c r="B39" i="9"/>
  <c r="B38" i="9"/>
  <c r="B37" i="9"/>
  <c r="F37" i="9"/>
  <c r="L39" i="3"/>
  <c r="B34" i="9"/>
  <c r="F34" i="9"/>
  <c r="L36" i="3"/>
  <c r="B33" i="9"/>
  <c r="B32" i="9"/>
  <c r="B31" i="9"/>
  <c r="F31" i="9"/>
  <c r="L33" i="3"/>
  <c r="B29" i="9"/>
  <c r="F29" i="9"/>
  <c r="L31" i="3"/>
  <c r="B27" i="9"/>
  <c r="B26" i="9"/>
  <c r="B25" i="9"/>
  <c r="B24" i="9"/>
  <c r="F24" i="9"/>
  <c r="L26" i="3"/>
  <c r="B23" i="9"/>
  <c r="B22" i="9"/>
  <c r="B19" i="9"/>
  <c r="B18" i="9"/>
  <c r="F18" i="9"/>
  <c r="L20" i="3"/>
  <c r="B17" i="9"/>
  <c r="B16" i="9"/>
  <c r="B15" i="9"/>
  <c r="B14" i="9"/>
  <c r="F14" i="9"/>
  <c r="L16" i="3"/>
  <c r="B11" i="9"/>
  <c r="B10" i="9"/>
  <c r="B9" i="9"/>
  <c r="B8" i="9"/>
  <c r="F8" i="9"/>
  <c r="L10" i="3"/>
  <c r="B6" i="9"/>
  <c r="B5" i="9"/>
  <c r="B4" i="9"/>
  <c r="B112" i="9"/>
  <c r="B105" i="9"/>
  <c r="B113" i="9"/>
  <c r="F113" i="9"/>
  <c r="F90" i="9"/>
  <c r="L92" i="3"/>
  <c r="F89" i="9"/>
  <c r="L91" i="3"/>
  <c r="F88" i="9"/>
  <c r="L90" i="3"/>
  <c r="F86" i="9"/>
  <c r="L88" i="3"/>
  <c r="F85" i="9"/>
  <c r="L87" i="3"/>
  <c r="F84" i="9"/>
  <c r="L86" i="3"/>
  <c r="F80" i="9"/>
  <c r="L82" i="3"/>
  <c r="F79" i="9"/>
  <c r="L81" i="3"/>
  <c r="F78" i="9"/>
  <c r="L80" i="3"/>
  <c r="F76" i="9"/>
  <c r="L78" i="3"/>
  <c r="F75" i="9"/>
  <c r="L77" i="3"/>
  <c r="F74" i="9"/>
  <c r="L76" i="3"/>
  <c r="F72" i="9"/>
  <c r="L74" i="3"/>
  <c r="F71" i="9"/>
  <c r="L73" i="3"/>
  <c r="F70" i="9"/>
  <c r="L72" i="3"/>
  <c r="F68" i="9"/>
  <c r="L70" i="3"/>
  <c r="F67" i="9"/>
  <c r="L69" i="3"/>
  <c r="F66" i="9"/>
  <c r="L68" i="3"/>
  <c r="F64" i="9"/>
  <c r="L66" i="3"/>
  <c r="F63" i="9"/>
  <c r="L65" i="3"/>
  <c r="F62" i="9"/>
  <c r="L64" i="3"/>
  <c r="F60" i="9"/>
  <c r="L62" i="3"/>
  <c r="F57" i="9"/>
  <c r="L59" i="3"/>
  <c r="C56" i="9"/>
  <c r="F56" i="9"/>
  <c r="L58" i="3"/>
  <c r="F55" i="9"/>
  <c r="L57" i="3"/>
  <c r="C54" i="9"/>
  <c r="F53" i="9"/>
  <c r="L55" i="3"/>
  <c r="F52" i="9"/>
  <c r="L54" i="3"/>
  <c r="F47" i="9"/>
  <c r="L49" i="3"/>
  <c r="F46" i="9"/>
  <c r="L48" i="3"/>
  <c r="F43" i="9"/>
  <c r="L45" i="3"/>
  <c r="F42" i="9"/>
  <c r="L44" i="3"/>
  <c r="F39" i="9"/>
  <c r="L41" i="3"/>
  <c r="F38" i="9"/>
  <c r="L40" i="3"/>
  <c r="F33" i="9"/>
  <c r="L35" i="3"/>
  <c r="F32" i="9"/>
  <c r="L34" i="3"/>
  <c r="J29" i="9"/>
  <c r="K29" i="9"/>
  <c r="C29" i="9"/>
  <c r="F27" i="9"/>
  <c r="L29" i="3"/>
  <c r="F26" i="9"/>
  <c r="L28" i="3"/>
  <c r="F25" i="9"/>
  <c r="L27" i="3"/>
  <c r="F23" i="9"/>
  <c r="L25" i="3"/>
  <c r="F22" i="9"/>
  <c r="L24" i="3"/>
  <c r="F19" i="9"/>
  <c r="L21" i="3"/>
  <c r="F17" i="9"/>
  <c r="L19" i="3"/>
  <c r="F16" i="9"/>
  <c r="L18" i="3"/>
  <c r="F15" i="9"/>
  <c r="L17" i="3"/>
  <c r="F11" i="9"/>
  <c r="L13" i="3"/>
  <c r="F10" i="9"/>
  <c r="L12" i="3"/>
  <c r="F9" i="9"/>
  <c r="L11" i="3"/>
  <c r="F6" i="9"/>
  <c r="L8" i="3"/>
  <c r="F5" i="9"/>
  <c r="L7" i="3"/>
  <c r="F4" i="9"/>
  <c r="L6" i="3"/>
  <c r="B90" i="7"/>
  <c r="B89" i="7"/>
  <c r="B88" i="7"/>
  <c r="F88" i="7"/>
  <c r="P90" i="3"/>
  <c r="B87" i="7"/>
  <c r="B86" i="7"/>
  <c r="B85" i="7"/>
  <c r="B84" i="7"/>
  <c r="F84" i="7"/>
  <c r="P86" i="3"/>
  <c r="B83" i="7"/>
  <c r="B80" i="7"/>
  <c r="B79" i="7"/>
  <c r="B78" i="7"/>
  <c r="B77" i="7"/>
  <c r="B76" i="7"/>
  <c r="B75" i="7"/>
  <c r="B74" i="7"/>
  <c r="B73" i="7"/>
  <c r="B72" i="7"/>
  <c r="B71" i="7"/>
  <c r="B70" i="7"/>
  <c r="B69" i="7"/>
  <c r="B68" i="7"/>
  <c r="B67" i="7"/>
  <c r="B66" i="7"/>
  <c r="B65" i="7"/>
  <c r="B64" i="7"/>
  <c r="B63" i="7"/>
  <c r="B62" i="7"/>
  <c r="B61" i="7"/>
  <c r="B60" i="7"/>
  <c r="B57" i="7"/>
  <c r="B55" i="7"/>
  <c r="B54" i="7"/>
  <c r="B53" i="7"/>
  <c r="B52" i="7"/>
  <c r="B49" i="7"/>
  <c r="B48" i="7"/>
  <c r="B47" i="7"/>
  <c r="B46" i="7"/>
  <c r="B45" i="7"/>
  <c r="B44" i="7"/>
  <c r="B43" i="7"/>
  <c r="B42" i="7"/>
  <c r="B41" i="7"/>
  <c r="B40" i="7"/>
  <c r="B39" i="7"/>
  <c r="B38" i="7"/>
  <c r="B37" i="7"/>
  <c r="B27" i="7"/>
  <c r="B26" i="7"/>
  <c r="B25" i="7"/>
  <c r="B24" i="7"/>
  <c r="B23" i="7"/>
  <c r="B22" i="7"/>
  <c r="B19" i="7"/>
  <c r="B18" i="7"/>
  <c r="B17" i="7"/>
  <c r="B16" i="7"/>
  <c r="B15" i="7"/>
  <c r="B14" i="7"/>
  <c r="B90" i="8"/>
  <c r="B89" i="8"/>
  <c r="B88" i="8"/>
  <c r="B87" i="8"/>
  <c r="F87" i="8"/>
  <c r="N89" i="3"/>
  <c r="B86" i="8"/>
  <c r="B85" i="8"/>
  <c r="B84" i="8"/>
  <c r="B83" i="8"/>
  <c r="B80" i="8"/>
  <c r="B79" i="8"/>
  <c r="B78" i="8"/>
  <c r="B77" i="8"/>
  <c r="F77" i="8"/>
  <c r="N79" i="3"/>
  <c r="B76" i="8"/>
  <c r="B75" i="8"/>
  <c r="B74" i="8"/>
  <c r="B73" i="8"/>
  <c r="B72" i="8"/>
  <c r="B71" i="8"/>
  <c r="B70" i="8"/>
  <c r="B69" i="8"/>
  <c r="F69" i="8"/>
  <c r="N71" i="3"/>
  <c r="B68" i="8"/>
  <c r="B67" i="8"/>
  <c r="B66" i="8"/>
  <c r="B65" i="8"/>
  <c r="F65" i="8"/>
  <c r="N67" i="3"/>
  <c r="B64" i="8"/>
  <c r="B63" i="8"/>
  <c r="B62" i="8"/>
  <c r="B61" i="8"/>
  <c r="B60" i="8"/>
  <c r="B57" i="8"/>
  <c r="B55" i="8"/>
  <c r="B54" i="8"/>
  <c r="B53" i="8"/>
  <c r="B52" i="8"/>
  <c r="B49" i="8"/>
  <c r="B48" i="8"/>
  <c r="B47" i="8"/>
  <c r="B46" i="8"/>
  <c r="B45" i="8"/>
  <c r="B44" i="8"/>
  <c r="B43" i="8"/>
  <c r="B42" i="8"/>
  <c r="B41" i="8"/>
  <c r="B40" i="8"/>
  <c r="B39" i="8"/>
  <c r="B38" i="8"/>
  <c r="B37" i="8"/>
  <c r="B27" i="8"/>
  <c r="B26" i="8"/>
  <c r="B25" i="8"/>
  <c r="B24" i="8"/>
  <c r="B23" i="8"/>
  <c r="B22" i="8"/>
  <c r="B19" i="8"/>
  <c r="B18" i="8"/>
  <c r="B17" i="8"/>
  <c r="B16" i="8"/>
  <c r="B15" i="8"/>
  <c r="B14" i="8"/>
  <c r="B90" i="5"/>
  <c r="B89" i="5"/>
  <c r="B88" i="5"/>
  <c r="B87" i="5"/>
  <c r="B86" i="5"/>
  <c r="B85" i="5"/>
  <c r="B84" i="5"/>
  <c r="B83" i="5"/>
  <c r="B80" i="5"/>
  <c r="B79" i="5"/>
  <c r="B78" i="5"/>
  <c r="B77" i="5"/>
  <c r="B76" i="5"/>
  <c r="B75" i="5"/>
  <c r="B74" i="5"/>
  <c r="B73" i="5"/>
  <c r="B72" i="5"/>
  <c r="B71" i="5"/>
  <c r="B70" i="5"/>
  <c r="B69" i="5"/>
  <c r="B68" i="5"/>
  <c r="B67" i="5"/>
  <c r="B66" i="5"/>
  <c r="B65" i="5"/>
  <c r="B64" i="5"/>
  <c r="B63" i="5"/>
  <c r="B62" i="5"/>
  <c r="B61" i="5"/>
  <c r="B60" i="5"/>
  <c r="B57" i="5"/>
  <c r="B55" i="5"/>
  <c r="B54" i="5"/>
  <c r="B53" i="5"/>
  <c r="B52" i="5"/>
  <c r="B49" i="5"/>
  <c r="B48" i="5"/>
  <c r="B47" i="5"/>
  <c r="B46" i="5"/>
  <c r="B45" i="5"/>
  <c r="B44" i="5"/>
  <c r="B43" i="5"/>
  <c r="B42" i="5"/>
  <c r="B41" i="5"/>
  <c r="B40" i="5"/>
  <c r="B39" i="5"/>
  <c r="B38" i="5"/>
  <c r="B37" i="5"/>
  <c r="B27" i="5"/>
  <c r="B26" i="5"/>
  <c r="B25" i="5"/>
  <c r="B24" i="5"/>
  <c r="B23" i="5"/>
  <c r="B22" i="5"/>
  <c r="B19" i="5"/>
  <c r="B18" i="5"/>
  <c r="B17" i="5"/>
  <c r="B16" i="5"/>
  <c r="B15" i="5"/>
  <c r="B14" i="5"/>
  <c r="A101" i="2"/>
  <c r="A102" i="2"/>
  <c r="A103" i="2"/>
  <c r="A104" i="2"/>
  <c r="A105" i="2"/>
  <c r="A106" i="2"/>
  <c r="A107" i="2"/>
  <c r="A78" i="2"/>
  <c r="A79" i="2"/>
  <c r="A80" i="2"/>
  <c r="A81" i="2"/>
  <c r="A82" i="2"/>
  <c r="A83" i="2"/>
  <c r="A84" i="2"/>
  <c r="A85" i="2"/>
  <c r="A86" i="2"/>
  <c r="A87" i="2"/>
  <c r="A88" i="2"/>
  <c r="A89" i="2"/>
  <c r="A90" i="2"/>
  <c r="A91" i="2"/>
  <c r="A92" i="2"/>
  <c r="A93" i="2"/>
  <c r="A94" i="2"/>
  <c r="A95" i="2"/>
  <c r="A96" i="2"/>
  <c r="A97" i="2"/>
  <c r="A70" i="2"/>
  <c r="A71" i="2"/>
  <c r="A72" i="2"/>
  <c r="A73" i="2"/>
  <c r="A74" i="2"/>
  <c r="A55" i="2"/>
  <c r="A56" i="2"/>
  <c r="A57" i="2"/>
  <c r="A58" i="2"/>
  <c r="A59" i="2"/>
  <c r="A60" i="2"/>
  <c r="A61" i="2"/>
  <c r="A62" i="2"/>
  <c r="A63" i="2"/>
  <c r="A64" i="2"/>
  <c r="A65" i="2"/>
  <c r="A66" i="2"/>
  <c r="A49" i="2"/>
  <c r="A50" i="2"/>
  <c r="A51" i="2"/>
  <c r="A26" i="2"/>
  <c r="A27" i="2"/>
  <c r="A28" i="2"/>
  <c r="A31" i="2"/>
  <c r="A32" i="2"/>
  <c r="A33" i="2"/>
  <c r="A34" i="2"/>
  <c r="A35" i="2"/>
  <c r="A36" i="2"/>
  <c r="F90" i="8"/>
  <c r="N92" i="3"/>
  <c r="F89" i="8"/>
  <c r="N91" i="3"/>
  <c r="F88" i="8"/>
  <c r="N90" i="3"/>
  <c r="F86" i="8"/>
  <c r="N88" i="3"/>
  <c r="F84" i="8"/>
  <c r="N86" i="3"/>
  <c r="F83" i="8"/>
  <c r="N85" i="3"/>
  <c r="F19" i="8"/>
  <c r="N21" i="3"/>
  <c r="F80" i="8"/>
  <c r="N82" i="3"/>
  <c r="F79" i="8"/>
  <c r="N81" i="3"/>
  <c r="F78" i="8"/>
  <c r="N80" i="3"/>
  <c r="F75" i="8"/>
  <c r="N77" i="3"/>
  <c r="F74" i="8"/>
  <c r="N76" i="3"/>
  <c r="F73" i="8"/>
  <c r="N75" i="3"/>
  <c r="F16" i="8"/>
  <c r="N18" i="3"/>
  <c r="F15" i="8"/>
  <c r="N17" i="3"/>
  <c r="F72" i="8"/>
  <c r="N74" i="3"/>
  <c r="F71" i="8"/>
  <c r="N73" i="3"/>
  <c r="F68" i="8"/>
  <c r="N70" i="3"/>
  <c r="F67" i="8"/>
  <c r="N69" i="3"/>
  <c r="F66" i="8"/>
  <c r="N68" i="3"/>
  <c r="F64" i="8"/>
  <c r="N66" i="3"/>
  <c r="F63" i="8"/>
  <c r="N65" i="3"/>
  <c r="F61" i="8"/>
  <c r="N63" i="3"/>
  <c r="F60" i="8"/>
  <c r="N62" i="3"/>
  <c r="B56" i="8"/>
  <c r="F56" i="8"/>
  <c r="N58" i="3"/>
  <c r="F55" i="8"/>
  <c r="N57" i="3"/>
  <c r="F53" i="8"/>
  <c r="N55" i="3"/>
  <c r="F52" i="8"/>
  <c r="N54" i="3"/>
  <c r="F49" i="8"/>
  <c r="N51" i="3"/>
  <c r="F47" i="8"/>
  <c r="N49" i="3"/>
  <c r="F46" i="8"/>
  <c r="N48" i="3"/>
  <c r="F45" i="8"/>
  <c r="N47" i="3"/>
  <c r="F44" i="8"/>
  <c r="N46" i="3"/>
  <c r="F43" i="8"/>
  <c r="N45" i="3"/>
  <c r="F42" i="8"/>
  <c r="N44" i="3"/>
  <c r="F41" i="8"/>
  <c r="N43" i="3"/>
  <c r="F40" i="8"/>
  <c r="N42" i="3"/>
  <c r="F39" i="8"/>
  <c r="N41" i="3"/>
  <c r="F38" i="8"/>
  <c r="N40" i="3"/>
  <c r="F37" i="8"/>
  <c r="N39" i="3"/>
  <c r="B34" i="8"/>
  <c r="F34" i="8"/>
  <c r="N36" i="3"/>
  <c r="B33" i="8"/>
  <c r="F33" i="8"/>
  <c r="N35" i="3"/>
  <c r="B32" i="8"/>
  <c r="F32" i="8"/>
  <c r="N34" i="3"/>
  <c r="B31" i="8"/>
  <c r="F31" i="8"/>
  <c r="N33" i="3"/>
  <c r="B29" i="8"/>
  <c r="F27" i="8"/>
  <c r="N29" i="3"/>
  <c r="F26" i="8"/>
  <c r="N28" i="3"/>
  <c r="F23" i="8"/>
  <c r="N25" i="3"/>
  <c r="F22" i="8"/>
  <c r="N24" i="3"/>
  <c r="F18" i="8"/>
  <c r="N20" i="3"/>
  <c r="F17" i="8"/>
  <c r="N19" i="3"/>
  <c r="F14" i="8"/>
  <c r="N16" i="3"/>
  <c r="F25" i="8"/>
  <c r="N27" i="3"/>
  <c r="B11" i="8"/>
  <c r="F11" i="8"/>
  <c r="N13" i="3"/>
  <c r="B10" i="8"/>
  <c r="F10" i="8"/>
  <c r="N12" i="3"/>
  <c r="B9" i="8"/>
  <c r="F9" i="8"/>
  <c r="N11" i="3"/>
  <c r="B8" i="8"/>
  <c r="F8" i="8"/>
  <c r="N10" i="3"/>
  <c r="B6" i="8"/>
  <c r="F6" i="8"/>
  <c r="N8" i="3"/>
  <c r="B5" i="8"/>
  <c r="F5" i="8"/>
  <c r="N7" i="3"/>
  <c r="B4" i="8"/>
  <c r="F4" i="8"/>
  <c r="B112" i="8"/>
  <c r="L95" i="3"/>
  <c r="N95" i="3"/>
  <c r="B105" i="8"/>
  <c r="L94" i="3"/>
  <c r="F85" i="8"/>
  <c r="N87" i="3"/>
  <c r="F76" i="8"/>
  <c r="N78" i="3"/>
  <c r="F70" i="8"/>
  <c r="N72" i="3"/>
  <c r="F62" i="8"/>
  <c r="N64" i="3"/>
  <c r="F57" i="8"/>
  <c r="N59" i="3"/>
  <c r="C56" i="8"/>
  <c r="C54" i="8"/>
  <c r="F48" i="8"/>
  <c r="N50" i="3"/>
  <c r="J29" i="8"/>
  <c r="K29" i="8"/>
  <c r="C29" i="8"/>
  <c r="F29" i="8"/>
  <c r="N31" i="3"/>
  <c r="F24" i="8"/>
  <c r="N26" i="3"/>
  <c r="G114" i="2"/>
  <c r="A40" i="2"/>
  <c r="A41" i="2"/>
  <c r="A42" i="2"/>
  <c r="A43" i="2"/>
  <c r="A44" i="2"/>
  <c r="F54" i="8"/>
  <c r="N56" i="3"/>
  <c r="B113" i="8"/>
  <c r="F113" i="8"/>
  <c r="C114" i="2"/>
  <c r="B29" i="7"/>
  <c r="J29" i="7"/>
  <c r="K29" i="7"/>
  <c r="C29" i="7"/>
  <c r="F29" i="7"/>
  <c r="P31" i="3"/>
  <c r="B29" i="5"/>
  <c r="C29" i="5"/>
  <c r="J29" i="5"/>
  <c r="K29" i="5"/>
  <c r="F29" i="5"/>
  <c r="J31" i="3"/>
  <c r="F16" i="5"/>
  <c r="J18" i="3"/>
  <c r="B56" i="5"/>
  <c r="F57" i="5"/>
  <c r="J59" i="3"/>
  <c r="F90" i="7"/>
  <c r="P92" i="3"/>
  <c r="F89" i="7"/>
  <c r="P91" i="3"/>
  <c r="F87" i="7"/>
  <c r="P89" i="3"/>
  <c r="F86" i="7"/>
  <c r="P88" i="3"/>
  <c r="F85" i="7"/>
  <c r="P87" i="3"/>
  <c r="F83" i="7"/>
  <c r="P85" i="3"/>
  <c r="F19" i="7"/>
  <c r="P21" i="3"/>
  <c r="F80" i="7"/>
  <c r="P82" i="3"/>
  <c r="F79" i="7"/>
  <c r="P81" i="3"/>
  <c r="F78" i="7"/>
  <c r="P80" i="3"/>
  <c r="F77" i="7"/>
  <c r="P79" i="3"/>
  <c r="F76" i="7"/>
  <c r="P78" i="3"/>
  <c r="F75" i="7"/>
  <c r="P77" i="3"/>
  <c r="F74" i="7"/>
  <c r="P76" i="3"/>
  <c r="F73" i="7"/>
  <c r="P75" i="3"/>
  <c r="F16" i="7"/>
  <c r="P18" i="3"/>
  <c r="F15" i="7"/>
  <c r="P17" i="3"/>
  <c r="F72" i="7"/>
  <c r="P74" i="3"/>
  <c r="F71" i="7"/>
  <c r="P73" i="3"/>
  <c r="F70" i="7"/>
  <c r="P72" i="3"/>
  <c r="F69" i="7"/>
  <c r="P71" i="3"/>
  <c r="F68" i="7"/>
  <c r="P70" i="3"/>
  <c r="F67" i="7"/>
  <c r="P69" i="3"/>
  <c r="F66" i="7"/>
  <c r="P68" i="3"/>
  <c r="F65" i="7"/>
  <c r="P67" i="3"/>
  <c r="F64" i="7"/>
  <c r="P66" i="3"/>
  <c r="F63" i="7"/>
  <c r="P65" i="3"/>
  <c r="F62" i="7"/>
  <c r="P64" i="3"/>
  <c r="F61" i="7"/>
  <c r="P63" i="3"/>
  <c r="F60" i="7"/>
  <c r="P62" i="3"/>
  <c r="F57" i="7"/>
  <c r="P59" i="3"/>
  <c r="B56" i="7"/>
  <c r="F55" i="7"/>
  <c r="P57" i="3"/>
  <c r="F53" i="7"/>
  <c r="P55" i="3"/>
  <c r="F52" i="7"/>
  <c r="P54" i="3"/>
  <c r="F49" i="7"/>
  <c r="P51" i="3"/>
  <c r="F48" i="7"/>
  <c r="P50" i="3"/>
  <c r="F47" i="7"/>
  <c r="P49" i="3"/>
  <c r="F46" i="7"/>
  <c r="P48" i="3"/>
  <c r="F45" i="7"/>
  <c r="P47" i="3"/>
  <c r="F44" i="7"/>
  <c r="P46" i="3"/>
  <c r="F43" i="7"/>
  <c r="P45" i="3"/>
  <c r="F42" i="7"/>
  <c r="P44" i="3"/>
  <c r="F41" i="7"/>
  <c r="P43" i="3"/>
  <c r="F40" i="7"/>
  <c r="P42" i="3"/>
  <c r="F39" i="7"/>
  <c r="P41" i="3"/>
  <c r="F38" i="7"/>
  <c r="P40" i="3"/>
  <c r="F37" i="7"/>
  <c r="P39" i="3"/>
  <c r="B34" i="7"/>
  <c r="F34" i="7"/>
  <c r="P36" i="3"/>
  <c r="B33" i="7"/>
  <c r="F33" i="7"/>
  <c r="P35" i="3"/>
  <c r="B32" i="7"/>
  <c r="F32" i="7"/>
  <c r="P34" i="3"/>
  <c r="B31" i="7"/>
  <c r="F31" i="7"/>
  <c r="P33" i="3"/>
  <c r="F27" i="7"/>
  <c r="P29" i="3"/>
  <c r="F26" i="7"/>
  <c r="P28" i="3"/>
  <c r="F25" i="7"/>
  <c r="P27" i="3"/>
  <c r="F24" i="7"/>
  <c r="P26" i="3"/>
  <c r="F23" i="7"/>
  <c r="P25" i="3"/>
  <c r="F22" i="7"/>
  <c r="P24" i="3"/>
  <c r="F18" i="7"/>
  <c r="P20" i="3"/>
  <c r="F17" i="7"/>
  <c r="P19" i="3"/>
  <c r="F14" i="7"/>
  <c r="P16" i="3"/>
  <c r="B11" i="7"/>
  <c r="F11" i="7"/>
  <c r="P13" i="3"/>
  <c r="B10" i="7"/>
  <c r="F10" i="7"/>
  <c r="P12" i="3"/>
  <c r="B9" i="7"/>
  <c r="F9" i="7"/>
  <c r="P11" i="3"/>
  <c r="B8" i="7"/>
  <c r="F8" i="7"/>
  <c r="P10" i="3"/>
  <c r="B6" i="7"/>
  <c r="F6" i="7"/>
  <c r="P8" i="3"/>
  <c r="B5" i="7"/>
  <c r="F5" i="7"/>
  <c r="P7" i="3"/>
  <c r="B4" i="7"/>
  <c r="F4" i="7"/>
  <c r="C56" i="7"/>
  <c r="F56" i="7"/>
  <c r="P58" i="3"/>
  <c r="C54" i="7"/>
  <c r="F54" i="7"/>
  <c r="P56" i="3"/>
  <c r="M35" i="4"/>
  <c r="M34" i="4"/>
  <c r="M31" i="4"/>
  <c r="M27" i="4"/>
  <c r="M26" i="4"/>
  <c r="M24" i="4"/>
  <c r="M23" i="4"/>
  <c r="M18" i="4"/>
  <c r="M17" i="4"/>
  <c r="M15" i="4"/>
  <c r="M14" i="4"/>
  <c r="M10" i="4"/>
  <c r="M9" i="4"/>
  <c r="M6" i="4"/>
  <c r="M5" i="4"/>
  <c r="M4" i="4"/>
  <c r="M37" i="4"/>
  <c r="C56" i="5"/>
  <c r="F56" i="5"/>
  <c r="J58" i="3"/>
  <c r="B112" i="7"/>
  <c r="P95" i="3"/>
  <c r="B105" i="7"/>
  <c r="P94" i="3"/>
  <c r="B112" i="5"/>
  <c r="B113" i="5"/>
  <c r="F113" i="5"/>
  <c r="B105" i="5"/>
  <c r="F90" i="5"/>
  <c r="J92" i="3"/>
  <c r="F89" i="5"/>
  <c r="J91" i="3"/>
  <c r="F88" i="5"/>
  <c r="J90" i="3"/>
  <c r="F87" i="5"/>
  <c r="J89" i="3"/>
  <c r="F86" i="5"/>
  <c r="J88" i="3"/>
  <c r="F85" i="5"/>
  <c r="J87" i="3"/>
  <c r="F84" i="5"/>
  <c r="J86" i="3"/>
  <c r="F83" i="5"/>
  <c r="J85" i="3"/>
  <c r="F19" i="5"/>
  <c r="J21" i="3"/>
  <c r="F80" i="5"/>
  <c r="J82" i="3"/>
  <c r="F79" i="5"/>
  <c r="J81" i="3"/>
  <c r="F78" i="5"/>
  <c r="J80" i="3"/>
  <c r="F77" i="5"/>
  <c r="J79" i="3"/>
  <c r="F76" i="5"/>
  <c r="J78" i="3"/>
  <c r="F75" i="5"/>
  <c r="J77" i="3"/>
  <c r="F74" i="5"/>
  <c r="J76" i="3"/>
  <c r="F73" i="5"/>
  <c r="J75" i="3"/>
  <c r="F15" i="5"/>
  <c r="J17" i="3"/>
  <c r="F72" i="5"/>
  <c r="J74" i="3"/>
  <c r="F71" i="5"/>
  <c r="J73" i="3"/>
  <c r="F70" i="5"/>
  <c r="J72" i="3"/>
  <c r="F69" i="5"/>
  <c r="J71" i="3"/>
  <c r="F68" i="5"/>
  <c r="J70" i="3"/>
  <c r="F67" i="5"/>
  <c r="J69" i="3"/>
  <c r="F66" i="5"/>
  <c r="J68" i="3"/>
  <c r="F65" i="5"/>
  <c r="J67" i="3"/>
  <c r="F64" i="5"/>
  <c r="J66" i="3"/>
  <c r="F63" i="5"/>
  <c r="J65" i="3"/>
  <c r="F62" i="5"/>
  <c r="J64" i="3"/>
  <c r="F61" i="5"/>
  <c r="J63" i="3"/>
  <c r="F60" i="5"/>
  <c r="J62" i="3"/>
  <c r="F55" i="5"/>
  <c r="J57" i="3"/>
  <c r="C54" i="5"/>
  <c r="F54" i="5"/>
  <c r="J56" i="3"/>
  <c r="F53" i="5"/>
  <c r="J55" i="3"/>
  <c r="F52" i="5"/>
  <c r="J54" i="3"/>
  <c r="F49" i="5"/>
  <c r="J51" i="3"/>
  <c r="F48" i="5"/>
  <c r="J50" i="3"/>
  <c r="F47" i="5"/>
  <c r="J49" i="3"/>
  <c r="F46" i="5"/>
  <c r="J48" i="3"/>
  <c r="F45" i="5"/>
  <c r="J47" i="3"/>
  <c r="F44" i="5"/>
  <c r="J46" i="3"/>
  <c r="F43" i="5"/>
  <c r="J45" i="3"/>
  <c r="F42" i="5"/>
  <c r="J44" i="3"/>
  <c r="F41" i="5"/>
  <c r="J43" i="3"/>
  <c r="F40" i="5"/>
  <c r="J42" i="3"/>
  <c r="F39" i="5"/>
  <c r="J41" i="3"/>
  <c r="F38" i="5"/>
  <c r="J40" i="3"/>
  <c r="F37" i="5"/>
  <c r="J39" i="3"/>
  <c r="B34" i="5"/>
  <c r="F34" i="5"/>
  <c r="J36" i="3"/>
  <c r="B33" i="5"/>
  <c r="F33" i="5"/>
  <c r="J35" i="3"/>
  <c r="B32" i="5"/>
  <c r="F32" i="5"/>
  <c r="J34" i="3"/>
  <c r="B31" i="5"/>
  <c r="F31" i="5"/>
  <c r="J33" i="3"/>
  <c r="F27" i="5"/>
  <c r="J29" i="3"/>
  <c r="F26" i="5"/>
  <c r="J28" i="3"/>
  <c r="F25" i="5"/>
  <c r="J27" i="3"/>
  <c r="F24" i="5"/>
  <c r="J26" i="3"/>
  <c r="F23" i="5"/>
  <c r="J25" i="3"/>
  <c r="F22" i="5"/>
  <c r="J24" i="3"/>
  <c r="F18" i="5"/>
  <c r="J20" i="3"/>
  <c r="F17" i="5"/>
  <c r="J19" i="3"/>
  <c r="F14" i="5"/>
  <c r="J16" i="3"/>
  <c r="B11" i="5"/>
  <c r="F11" i="5"/>
  <c r="J13" i="3"/>
  <c r="B10" i="5"/>
  <c r="F10" i="5"/>
  <c r="J12" i="3"/>
  <c r="B9" i="5"/>
  <c r="F9" i="5"/>
  <c r="J11" i="3"/>
  <c r="B8" i="5"/>
  <c r="F8" i="5"/>
  <c r="J10" i="3"/>
  <c r="B6" i="5"/>
  <c r="F6" i="5"/>
  <c r="J8" i="3"/>
  <c r="B5" i="5"/>
  <c r="F5" i="5"/>
  <c r="J7" i="3"/>
  <c r="B4" i="5"/>
  <c r="F4" i="5"/>
  <c r="C137" i="2"/>
  <c r="J95" i="3"/>
  <c r="C130" i="2"/>
  <c r="J94" i="3"/>
  <c r="L38" i="4"/>
  <c r="M38" i="4"/>
  <c r="L32" i="4"/>
  <c r="M32" i="4"/>
  <c r="J6" i="3"/>
  <c r="F92" i="5"/>
  <c r="F114" i="5"/>
  <c r="C3" i="2"/>
  <c r="J97" i="3"/>
  <c r="P6" i="3"/>
  <c r="F92" i="7"/>
  <c r="F92" i="8"/>
  <c r="F114" i="8"/>
  <c r="C7" i="2"/>
  <c r="N97" i="3"/>
  <c r="N6" i="3"/>
  <c r="C138" i="2"/>
  <c r="B113" i="7"/>
  <c r="F113" i="7"/>
  <c r="M12" i="4"/>
  <c r="M21" i="4"/>
  <c r="M29" i="4"/>
  <c r="N94" i="3"/>
  <c r="M13" i="4"/>
  <c r="M22" i="4"/>
  <c r="M30" i="4"/>
  <c r="F92" i="9"/>
  <c r="F114" i="9"/>
  <c r="C5" i="2"/>
  <c r="L97" i="3"/>
  <c r="M8" i="4"/>
  <c r="M16" i="4"/>
  <c r="M25" i="4"/>
  <c r="M33" i="4"/>
  <c r="M11" i="4"/>
  <c r="M19" i="4"/>
  <c r="M28" i="4"/>
  <c r="F114" i="7"/>
  <c r="C9" i="2"/>
  <c r="P97" i="3"/>
</calcChain>
</file>

<file path=xl/comments1.xml><?xml version="1.0" encoding="utf-8"?>
<comments xmlns="http://schemas.openxmlformats.org/spreadsheetml/2006/main">
  <authors>
    <author>pcw</author>
  </authors>
  <commentList>
    <comment ref="B26" authorId="0" shapeId="0">
      <text>
        <r>
          <rPr>
            <b/>
            <sz val="9"/>
            <color indexed="81"/>
            <rFont val="Tahoma"/>
            <family val="2"/>
          </rPr>
          <t>pcw:</t>
        </r>
        <r>
          <rPr>
            <sz val="9"/>
            <color indexed="81"/>
            <rFont val="Tahoma"/>
            <family val="2"/>
          </rPr>
          <t xml:space="preserve">
Stacked Hardwood log wood seasoned air dried @ 20% moisture assumed to be 421 kg/m3
Stacked Hardwood log wood seasoned air dried @ 35% moisture assumed to be 518 kg/m3
Stacked Softwood log wood seasoned air dried @ 20% moisture assumed to be 312 kg/m3
Stacked Softwood log wood seasoned air dried @ 35% moisture assumed to be 384 kg/m3
</t>
        </r>
      </text>
    </comment>
  </commentList>
</comments>
</file>

<file path=xl/comments2.xml><?xml version="1.0" encoding="utf-8"?>
<comments xmlns="http://schemas.openxmlformats.org/spreadsheetml/2006/main">
  <authors>
    <author>pcw</author>
  </authors>
  <commentList>
    <comment ref="A11" authorId="0" shapeId="0">
      <text>
        <r>
          <rPr>
            <b/>
            <sz val="9"/>
            <color indexed="81"/>
            <rFont val="Tahoma"/>
            <family val="2"/>
          </rPr>
          <t>pcw:</t>
        </r>
        <r>
          <rPr>
            <sz val="9"/>
            <color indexed="81"/>
            <rFont val="Tahoma"/>
            <family val="2"/>
          </rPr>
          <t xml:space="preserve">
Stacked Hardwood log wood seasoned air dried @ 20% moisture assumed to be 421 kg/m3
Stacked Hardwood log wood seasoned air dried @ 35% moisture assumed to be 518 kg/m3
Stacked Softwood log wood seasoned air dried @ 20% moisture assumed to be 312 kg/m3
Stacked Softwood log wood seasoned air dried @ 35% moisture assumed to be 384 kg/m3
</t>
        </r>
      </text>
    </comment>
  </commentList>
</comments>
</file>

<file path=xl/comments3.xml><?xml version="1.0" encoding="utf-8"?>
<comments xmlns="http://schemas.openxmlformats.org/spreadsheetml/2006/main">
  <authors>
    <author>pcw</author>
    <author>Ellie</author>
  </authors>
  <commentList>
    <comment ref="H1" authorId="0" shapeId="0">
      <text>
        <r>
          <rPr>
            <b/>
            <sz val="9"/>
            <color indexed="81"/>
            <rFont val="Tahoma"/>
            <family val="2"/>
          </rPr>
          <t>pcw:</t>
        </r>
        <r>
          <rPr>
            <sz val="9"/>
            <color indexed="81"/>
            <rFont val="Tahoma"/>
            <family val="2"/>
          </rPr>
          <t xml:space="preserve">
CPI indices 1988 to 2012: 2005=100
difference 2004 to 2011
98 to 119.6 = 1.22  </t>
        </r>
      </text>
    </comment>
    <comment ref="C8" authorId="0" shapeId="0">
      <text>
        <r>
          <rPr>
            <b/>
            <sz val="9"/>
            <color indexed="81"/>
            <rFont val="Tahoma"/>
            <family val="2"/>
          </rPr>
          <t>pcw:</t>
        </r>
        <r>
          <rPr>
            <sz val="9"/>
            <color indexed="81"/>
            <rFont val="Tahoma"/>
            <family val="2"/>
          </rPr>
          <t xml:space="preserve">
From DEFRA CO2 conversion x 267 gha/ktCO2e  see additional datasets sheet for calculation</t>
        </r>
      </text>
    </comment>
    <comment ref="C9" authorId="0" shapeId="0">
      <text>
        <r>
          <rPr>
            <b/>
            <sz val="9"/>
            <color indexed="81"/>
            <rFont val="Tahoma"/>
            <family val="2"/>
          </rPr>
          <t>pcw:</t>
        </r>
        <r>
          <rPr>
            <sz val="9"/>
            <color indexed="81"/>
            <rFont val="Tahoma"/>
            <family val="2"/>
          </rPr>
          <t xml:space="preserve">
From DEFRA CO2 conversion x 267 gha/ktCO2e  see additional datasets sheet for calculation</t>
        </r>
      </text>
    </comment>
    <comment ref="C10" authorId="0" shapeId="0">
      <text>
        <r>
          <rPr>
            <b/>
            <sz val="9"/>
            <color indexed="81"/>
            <rFont val="Tahoma"/>
            <family val="2"/>
          </rPr>
          <t>pcw:</t>
        </r>
        <r>
          <rPr>
            <sz val="9"/>
            <color indexed="81"/>
            <rFont val="Tahoma"/>
            <family val="2"/>
          </rPr>
          <t xml:space="preserve">
From DEFRA CO2 conversion x 267 gha/ktCO2e  see additional datasets sheet for calculation</t>
        </r>
      </text>
    </comment>
    <comment ref="C11" authorId="0" shapeId="0">
      <text>
        <r>
          <rPr>
            <b/>
            <sz val="9"/>
            <color indexed="81"/>
            <rFont val="Tahoma"/>
            <family val="2"/>
          </rPr>
          <t>pcw:</t>
        </r>
        <r>
          <rPr>
            <sz val="9"/>
            <color indexed="81"/>
            <rFont val="Tahoma"/>
            <family val="2"/>
          </rPr>
          <t xml:space="preserve">
From DEFRA CO2 conversion x 267 gha/ktCO2e  see additional datasets sheet for calculation</t>
        </r>
      </text>
    </comment>
    <comment ref="C16" authorId="0" shapeId="0">
      <text>
        <r>
          <rPr>
            <b/>
            <sz val="9"/>
            <color indexed="81"/>
            <rFont val="Tahoma"/>
            <family val="2"/>
          </rPr>
          <t>pcw:</t>
        </r>
        <r>
          <rPr>
            <sz val="9"/>
            <color indexed="81"/>
            <rFont val="Tahoma"/>
            <family val="2"/>
          </rPr>
          <t xml:space="preserve">
construction of domestic buildings from TIMS</t>
        </r>
      </text>
    </comment>
    <comment ref="C29" authorId="0" shapeId="0">
      <text>
        <r>
          <rPr>
            <sz val="9"/>
            <color indexed="81"/>
            <rFont val="Tahoma"/>
            <family val="2"/>
          </rPr>
          <t xml:space="preserve">
ha utilised by private cars per km travelled 2581747 (ha covered by highways in UK) x 0.8 (% of traffic which is private cars from national traffic survey 2010) / 401billion vehicle km traveled by car. 
gha per car km per year 
based on cropland equivalence factor of 2.51 (GFN 2007)
ie ha/km x 2.51 =gha/km </t>
        </r>
      </text>
    </comment>
    <comment ref="J29" authorId="0" shapeId="0">
      <text>
        <r>
          <rPr>
            <b/>
            <sz val="9"/>
            <color indexed="81"/>
            <rFont val="Tahoma"/>
            <family val="2"/>
          </rPr>
          <t>pcw:</t>
        </r>
        <r>
          <rPr>
            <sz val="9"/>
            <color indexed="81"/>
            <rFont val="Tahoma"/>
            <family val="2"/>
          </rPr>
          <t xml:space="preserve">
ha utilised by private cars per km travelled 2581747 (ha covered by highways in UK) x 0.8 (% of traffic which is private cars from national traffic survey 2010) / 401billion vehicle km traveled by car. 
gha per car km per year 
based on cropland equivalence factor of 2.51 (GFN 2007)
ie ha x 2.51 =gha </t>
        </r>
      </text>
    </comment>
    <comment ref="K29" authorId="0" shapeId="0">
      <text>
        <r>
          <rPr>
            <b/>
            <sz val="9"/>
            <color indexed="81"/>
            <rFont val="Tahoma"/>
            <family val="2"/>
          </rPr>
          <t>pcw:</t>
        </r>
        <r>
          <rPr>
            <sz val="9"/>
            <color indexed="81"/>
            <rFont val="Tahoma"/>
            <family val="2"/>
          </rPr>
          <t xml:space="preserve">
ha per car km per year 
based on cropland equivalence factor of 2.51 (GFN 2007)</t>
        </r>
      </text>
    </comment>
    <comment ref="C31" authorId="0" shapeId="0">
      <text>
        <r>
          <rPr>
            <sz val="9"/>
            <color indexed="81"/>
            <rFont val="Tahoma"/>
            <family val="2"/>
          </rPr>
          <t xml:space="preserve">
From DEFRA CO2 conversion x 267 gha/ktCO2e  see additional datasets sheet for calculation</t>
        </r>
      </text>
    </comment>
    <comment ref="C32" authorId="0" shapeId="0">
      <text>
        <r>
          <rPr>
            <sz val="9"/>
            <color indexed="81"/>
            <rFont val="Tahoma"/>
            <family val="2"/>
          </rPr>
          <t xml:space="preserve">
From DEFRA CO2 conversion x 267 gha/ktCO2e  see additional datasets sheet for calculation</t>
        </r>
      </text>
    </comment>
    <comment ref="A33" authorId="1" shapeId="0">
      <text>
        <r>
          <rPr>
            <b/>
            <sz val="9"/>
            <color indexed="81"/>
            <rFont val="Tahoma"/>
            <family val="2"/>
          </rPr>
          <t>Ellie:</t>
        </r>
        <r>
          <rPr>
            <sz val="9"/>
            <color indexed="81"/>
            <rFont val="Tahoma"/>
            <family val="2"/>
          </rPr>
          <t xml:space="preserve">
As discussed, REAP doesn't have conversion factors for these. Either use your own, or assume that impact is 0. Can still record the qualitative information and report back the results.</t>
        </r>
      </text>
    </comment>
    <comment ref="C33" authorId="0" shapeId="0">
      <text>
        <r>
          <rPr>
            <sz val="9"/>
            <color indexed="81"/>
            <rFont val="Tahoma"/>
            <family val="2"/>
          </rPr>
          <t>From DEFRA CO2 conversion x 267 gha/ktCO2e  see additional datasets sheet for calculation</t>
        </r>
      </text>
    </comment>
    <comment ref="C34" authorId="0" shapeId="0">
      <text>
        <r>
          <rPr>
            <sz val="9"/>
            <color indexed="81"/>
            <rFont val="Tahoma"/>
            <family val="2"/>
          </rPr>
          <t>From adjusted DEFRA CO2 conversion x 267 gha/ktCO2e  see additional datasets sheet for calculation</t>
        </r>
      </text>
    </comment>
    <comment ref="C52" authorId="0" shapeId="0">
      <text>
        <r>
          <rPr>
            <b/>
            <sz val="9"/>
            <color indexed="81"/>
            <rFont val="Tahoma"/>
            <family val="2"/>
          </rPr>
          <t>pcw:</t>
        </r>
        <r>
          <rPr>
            <sz val="9"/>
            <color indexed="81"/>
            <rFont val="Tahoma"/>
            <family val="2"/>
          </rPr>
          <t xml:space="preserve">
from TIM 103 recyling of non metal waste </t>
        </r>
      </text>
    </comment>
    <comment ref="C53" authorId="0" shapeId="0">
      <text>
        <r>
          <rPr>
            <b/>
            <sz val="9"/>
            <color indexed="81"/>
            <rFont val="Tahoma"/>
            <family val="2"/>
          </rPr>
          <t>pcw:</t>
        </r>
        <r>
          <rPr>
            <sz val="9"/>
            <color indexed="81"/>
            <rFont val="Tahoma"/>
            <family val="2"/>
          </rPr>
          <t xml:space="preserve">
from TIMS 53 Fertilisers and nitrogen compounds</t>
        </r>
      </text>
    </comment>
    <comment ref="C54" authorId="0" shapeId="0">
      <text>
        <r>
          <rPr>
            <b/>
            <sz val="9"/>
            <color indexed="81"/>
            <rFont val="Tahoma"/>
            <family val="2"/>
          </rPr>
          <t>pcw:</t>
        </r>
        <r>
          <rPr>
            <sz val="9"/>
            <color indexed="81"/>
            <rFont val="Tahoma"/>
            <family val="2"/>
          </rPr>
          <t xml:space="preserve">
from COICOP tools and equipment for house and garden</t>
        </r>
      </text>
    </comment>
    <comment ref="C55" authorId="0" shapeId="0">
      <text>
        <r>
          <rPr>
            <b/>
            <sz val="9"/>
            <color indexed="81"/>
            <rFont val="Tahoma"/>
            <family val="2"/>
          </rPr>
          <t>pcw:</t>
        </r>
        <r>
          <rPr>
            <sz val="9"/>
            <color indexed="81"/>
            <rFont val="Tahoma"/>
            <family val="2"/>
          </rPr>
          <t xml:space="preserve">
other recreational equipment</t>
        </r>
      </text>
    </comment>
    <comment ref="C56" authorId="0" shapeId="0">
      <text>
        <r>
          <rPr>
            <b/>
            <sz val="9"/>
            <color indexed="81"/>
            <rFont val="Tahoma"/>
            <family val="2"/>
          </rPr>
          <t>pcw:</t>
        </r>
        <r>
          <rPr>
            <sz val="9"/>
            <color indexed="81"/>
            <rFont val="Tahoma"/>
            <family val="2"/>
          </rPr>
          <t xml:space="preserve">
Footprint = actual area x yield factor x equivalence factor 
Nearly all projects I am aware of are on more marginal farm land used as pasture (some in woodland). So I have assumed the GFN grazing land Yield factor (which i have taken as 2.2 as I have no current data for UK) &amp; equivalence factor  (0.46). 
TB Checked  - GFN methodology 
</t>
        </r>
      </text>
    </comment>
    <comment ref="C57" authorId="0" shapeId="0">
      <text>
        <r>
          <rPr>
            <b/>
            <sz val="9"/>
            <color indexed="81"/>
            <rFont val="Tahoma"/>
            <family val="2"/>
          </rPr>
          <t>pcw:</t>
        </r>
        <r>
          <rPr>
            <sz val="9"/>
            <color indexed="81"/>
            <rFont val="Tahoma"/>
            <family val="2"/>
          </rPr>
          <t xml:space="preserve">
as per COICOP grain mill products </t>
        </r>
      </text>
    </comment>
  </commentList>
</comments>
</file>

<file path=xl/comments4.xml><?xml version="1.0" encoding="utf-8"?>
<comments xmlns="http://schemas.openxmlformats.org/spreadsheetml/2006/main">
  <authors>
    <author>pcw</author>
  </authors>
  <commentList>
    <comment ref="H1" authorId="0" shapeId="0">
      <text>
        <r>
          <rPr>
            <b/>
            <sz val="9"/>
            <color indexed="81"/>
            <rFont val="Tahoma"/>
            <family val="2"/>
          </rPr>
          <t>pcw:</t>
        </r>
        <r>
          <rPr>
            <sz val="9"/>
            <color indexed="81"/>
            <rFont val="Tahoma"/>
            <family val="2"/>
          </rPr>
          <t xml:space="preserve">
CPI indices 1988 to 2012: 2005=100
difference 2004 to 2011
98 to 119.6 = 1.22  </t>
        </r>
      </text>
    </comment>
    <comment ref="C8" authorId="0" shapeId="0">
      <text>
        <r>
          <rPr>
            <b/>
            <sz val="9"/>
            <color indexed="81"/>
            <rFont val="Tahoma"/>
            <family val="2"/>
          </rPr>
          <t>pcw:</t>
        </r>
        <r>
          <rPr>
            <sz val="9"/>
            <color indexed="81"/>
            <rFont val="Tahoma"/>
            <family val="2"/>
          </rPr>
          <t xml:space="preserve">
From DEFRA CO2 conversion x 267 gha/ktCO2e  see additional datasets sheet for calculation</t>
        </r>
      </text>
    </comment>
    <comment ref="C9" authorId="0" shapeId="0">
      <text>
        <r>
          <rPr>
            <b/>
            <sz val="9"/>
            <color indexed="81"/>
            <rFont val="Tahoma"/>
            <family val="2"/>
          </rPr>
          <t>pcw:</t>
        </r>
        <r>
          <rPr>
            <sz val="9"/>
            <color indexed="81"/>
            <rFont val="Tahoma"/>
            <family val="2"/>
          </rPr>
          <t xml:space="preserve">
From DEFRA CO2 conversion x 267 gha/ktCO2e  see additional datasets sheet for calculation</t>
        </r>
      </text>
    </comment>
    <comment ref="C10" authorId="0" shapeId="0">
      <text>
        <r>
          <rPr>
            <b/>
            <sz val="9"/>
            <color indexed="81"/>
            <rFont val="Tahoma"/>
            <family val="2"/>
          </rPr>
          <t>pcw:</t>
        </r>
        <r>
          <rPr>
            <sz val="9"/>
            <color indexed="81"/>
            <rFont val="Tahoma"/>
            <family val="2"/>
          </rPr>
          <t xml:space="preserve">
From DEFRA CO2 conversion x 267 gha/ktCO2e  see additional datasets sheet for calculation</t>
        </r>
      </text>
    </comment>
    <comment ref="C11" authorId="0" shapeId="0">
      <text>
        <r>
          <rPr>
            <b/>
            <sz val="9"/>
            <color indexed="81"/>
            <rFont val="Tahoma"/>
            <family val="2"/>
          </rPr>
          <t>pcw:</t>
        </r>
        <r>
          <rPr>
            <sz val="9"/>
            <color indexed="81"/>
            <rFont val="Tahoma"/>
            <family val="2"/>
          </rPr>
          <t xml:space="preserve">
From DEFRA CO2 conversion x 267 gha/ktCO2e  see additional datasets sheet for calculation</t>
        </r>
      </text>
    </comment>
    <comment ref="C16" authorId="0" shapeId="0">
      <text>
        <r>
          <rPr>
            <b/>
            <sz val="9"/>
            <color indexed="81"/>
            <rFont val="Tahoma"/>
            <family val="2"/>
          </rPr>
          <t>pcw:</t>
        </r>
        <r>
          <rPr>
            <sz val="9"/>
            <color indexed="81"/>
            <rFont val="Tahoma"/>
            <family val="2"/>
          </rPr>
          <t xml:space="preserve">
construction of domestic buildings from TIMS</t>
        </r>
      </text>
    </comment>
    <comment ref="J29" authorId="0" shapeId="0">
      <text>
        <r>
          <rPr>
            <b/>
            <sz val="9"/>
            <color indexed="81"/>
            <rFont val="Tahoma"/>
            <family val="2"/>
          </rPr>
          <t>pcw:</t>
        </r>
        <r>
          <rPr>
            <sz val="9"/>
            <color indexed="81"/>
            <rFont val="Tahoma"/>
            <family val="2"/>
          </rPr>
          <t xml:space="preserve">
ha utilised by private cars per km travelled 2581747 (ha covered by highways in UK) x 0.8 (% of traffic which is private cars from national traffic survey 2010) / 401billion vehicle km traveled by car. </t>
        </r>
      </text>
    </comment>
    <comment ref="K29" authorId="0" shapeId="0">
      <text>
        <r>
          <rPr>
            <b/>
            <sz val="9"/>
            <color indexed="81"/>
            <rFont val="Tahoma"/>
            <family val="2"/>
          </rPr>
          <t>pcw:</t>
        </r>
        <r>
          <rPr>
            <sz val="9"/>
            <color indexed="81"/>
            <rFont val="Tahoma"/>
            <family val="2"/>
          </rPr>
          <t xml:space="preserve">
ha per car km per year 
based on cropland equivalence factor of 2.51 (GFN 2007)</t>
        </r>
      </text>
    </comment>
    <comment ref="C52" authorId="0" shapeId="0">
      <text>
        <r>
          <rPr>
            <b/>
            <sz val="9"/>
            <color indexed="81"/>
            <rFont val="Tahoma"/>
            <family val="2"/>
          </rPr>
          <t>pcw:</t>
        </r>
        <r>
          <rPr>
            <sz val="9"/>
            <color indexed="81"/>
            <rFont val="Tahoma"/>
            <family val="2"/>
          </rPr>
          <t xml:space="preserve">
from TIM 103 recyling of non metal waste </t>
        </r>
      </text>
    </comment>
    <comment ref="C53" authorId="0" shapeId="0">
      <text>
        <r>
          <rPr>
            <b/>
            <sz val="9"/>
            <color indexed="81"/>
            <rFont val="Tahoma"/>
            <family val="2"/>
          </rPr>
          <t>pcw:</t>
        </r>
        <r>
          <rPr>
            <sz val="9"/>
            <color indexed="81"/>
            <rFont val="Tahoma"/>
            <family val="2"/>
          </rPr>
          <t xml:space="preserve">
from TIMS 53 Fertilisers and nitrogen compounds</t>
        </r>
      </text>
    </comment>
    <comment ref="C54" authorId="0" shapeId="0">
      <text>
        <r>
          <rPr>
            <b/>
            <sz val="9"/>
            <color indexed="81"/>
            <rFont val="Tahoma"/>
            <family val="2"/>
          </rPr>
          <t>pcw:</t>
        </r>
        <r>
          <rPr>
            <sz val="9"/>
            <color indexed="81"/>
            <rFont val="Tahoma"/>
            <family val="2"/>
          </rPr>
          <t xml:space="preserve">
from COICOP tools and equipment for house and garden</t>
        </r>
      </text>
    </comment>
    <comment ref="C55" authorId="0" shapeId="0">
      <text>
        <r>
          <rPr>
            <b/>
            <sz val="9"/>
            <color indexed="81"/>
            <rFont val="Tahoma"/>
            <family val="2"/>
          </rPr>
          <t>pcw:</t>
        </r>
        <r>
          <rPr>
            <sz val="9"/>
            <color indexed="81"/>
            <rFont val="Tahoma"/>
            <family val="2"/>
          </rPr>
          <t xml:space="preserve">
other recreational equipment</t>
        </r>
      </text>
    </comment>
    <comment ref="C56" authorId="0" shapeId="0">
      <text>
        <r>
          <rPr>
            <b/>
            <sz val="9"/>
            <color indexed="81"/>
            <rFont val="Tahoma"/>
            <family val="2"/>
          </rPr>
          <t>pcw:</t>
        </r>
        <r>
          <rPr>
            <sz val="9"/>
            <color indexed="81"/>
            <rFont val="Tahoma"/>
            <family val="2"/>
          </rPr>
          <t xml:space="preserve">
Footprint = actual area x yield factor x equivalence factor 
Nearly all projects I am aware of are on more marginal farm land used as pasture (some in woodland). So I have assumed the GFN grazing land Yield factor (which i have taken as 2.2 as I have no current data for UK) &amp; equivalence factor  (0.46). 
TB Checked  - GFN methodology 
</t>
        </r>
      </text>
    </comment>
    <comment ref="C57" authorId="0" shapeId="0">
      <text>
        <r>
          <rPr>
            <b/>
            <sz val="9"/>
            <color indexed="81"/>
            <rFont val="Tahoma"/>
            <family val="2"/>
          </rPr>
          <t>pcw:</t>
        </r>
        <r>
          <rPr>
            <sz val="9"/>
            <color indexed="81"/>
            <rFont val="Tahoma"/>
            <family val="2"/>
          </rPr>
          <t xml:space="preserve">
as per COICOP grain mill products </t>
        </r>
      </text>
    </comment>
  </commentList>
</comments>
</file>

<file path=xl/comments5.xml><?xml version="1.0" encoding="utf-8"?>
<comments xmlns="http://schemas.openxmlformats.org/spreadsheetml/2006/main">
  <authors>
    <author>pcw</author>
    <author>Ellie</author>
  </authors>
  <commentList>
    <comment ref="H1" authorId="0" shapeId="0">
      <text>
        <r>
          <rPr>
            <b/>
            <sz val="9"/>
            <color indexed="81"/>
            <rFont val="Tahoma"/>
            <family val="2"/>
          </rPr>
          <t>pcw:</t>
        </r>
        <r>
          <rPr>
            <sz val="9"/>
            <color indexed="81"/>
            <rFont val="Tahoma"/>
            <family val="2"/>
          </rPr>
          <t xml:space="preserve">
CPI indices 1988 to 2012: 2005=100
difference 2004 to 2011
98 to 119.6 = 1.22  </t>
        </r>
      </text>
    </comment>
    <comment ref="C8" authorId="0" shapeId="0">
      <text>
        <r>
          <rPr>
            <b/>
            <sz val="9"/>
            <color indexed="81"/>
            <rFont val="Tahoma"/>
            <family val="2"/>
          </rPr>
          <t>pcw:</t>
        </r>
        <r>
          <rPr>
            <sz val="9"/>
            <color indexed="81"/>
            <rFont val="Tahoma"/>
            <family val="2"/>
          </rPr>
          <t xml:space="preserve">
From DEFRA CO2 conversion x 267 gha/ktCO2e  see additional datasets sheet for calculation</t>
        </r>
      </text>
    </comment>
    <comment ref="C9" authorId="0" shapeId="0">
      <text>
        <r>
          <rPr>
            <b/>
            <sz val="9"/>
            <color indexed="81"/>
            <rFont val="Tahoma"/>
            <family val="2"/>
          </rPr>
          <t>pcw:</t>
        </r>
        <r>
          <rPr>
            <sz val="9"/>
            <color indexed="81"/>
            <rFont val="Tahoma"/>
            <family val="2"/>
          </rPr>
          <t xml:space="preserve">
From DEFRA CO2 conversion x 267 gha/ktCO2e  see additional datasets sheet for calculation</t>
        </r>
      </text>
    </comment>
    <comment ref="C10" authorId="0" shapeId="0">
      <text>
        <r>
          <rPr>
            <b/>
            <sz val="9"/>
            <color indexed="81"/>
            <rFont val="Tahoma"/>
            <family val="2"/>
          </rPr>
          <t>pcw:</t>
        </r>
        <r>
          <rPr>
            <sz val="9"/>
            <color indexed="81"/>
            <rFont val="Tahoma"/>
            <family val="2"/>
          </rPr>
          <t xml:space="preserve">
From DEFRA CO2 conversion x 267 gha/ktCO2e  see additional datasets sheet for calculation</t>
        </r>
      </text>
    </comment>
    <comment ref="C11" authorId="0" shapeId="0">
      <text>
        <r>
          <rPr>
            <b/>
            <sz val="9"/>
            <color indexed="81"/>
            <rFont val="Tahoma"/>
            <family val="2"/>
          </rPr>
          <t>pcw:</t>
        </r>
        <r>
          <rPr>
            <sz val="9"/>
            <color indexed="81"/>
            <rFont val="Tahoma"/>
            <family val="2"/>
          </rPr>
          <t xml:space="preserve">
From DEFRA CO2 conversion x 267 gha/ktCO2e  see additional datasets sheet for calculation</t>
        </r>
      </text>
    </comment>
    <comment ref="C16" authorId="0" shapeId="0">
      <text>
        <r>
          <rPr>
            <b/>
            <sz val="9"/>
            <color indexed="81"/>
            <rFont val="Tahoma"/>
            <family val="2"/>
          </rPr>
          <t>pcw:</t>
        </r>
        <r>
          <rPr>
            <sz val="9"/>
            <color indexed="81"/>
            <rFont val="Tahoma"/>
            <family val="2"/>
          </rPr>
          <t xml:space="preserve">
construction of domestic buildings from TIMS</t>
        </r>
      </text>
    </comment>
    <comment ref="C29" authorId="0" shapeId="0">
      <text>
        <r>
          <rPr>
            <sz val="9"/>
            <color indexed="81"/>
            <rFont val="Tahoma"/>
            <family val="2"/>
          </rPr>
          <t xml:space="preserve">
ha utilised by private cars per km travelled 2581747 (ha covered by highways in UK) x 0.8 (% of traffic which is private cars from national traffic survey 2010) / 401billion vehicle km traveled by car. 
gha per car km per year 
based on cropland equivalence factor of 2.51 (GFN 2007)
ie ha/km x 2.51 =gha/km </t>
        </r>
      </text>
    </comment>
    <comment ref="J29" authorId="0" shapeId="0">
      <text>
        <r>
          <rPr>
            <b/>
            <sz val="9"/>
            <color indexed="81"/>
            <rFont val="Tahoma"/>
            <family val="2"/>
          </rPr>
          <t>pcw:</t>
        </r>
        <r>
          <rPr>
            <sz val="9"/>
            <color indexed="81"/>
            <rFont val="Tahoma"/>
            <family val="2"/>
          </rPr>
          <t xml:space="preserve">
ha utilised by private cars per km travelled 2581747 (ha covered by highways in UK) x 0.8 (% of traffic which is private cars from national traffic survey 2010) / 401billion vehicle km traveled by car. 
gha per car km per year 
based on cropland equivalence factor of 2.51 (GFN 2007)
ie ha x 2.51 =gha </t>
        </r>
      </text>
    </comment>
    <comment ref="K29" authorId="0" shapeId="0">
      <text>
        <r>
          <rPr>
            <b/>
            <sz val="9"/>
            <color indexed="81"/>
            <rFont val="Tahoma"/>
            <family val="2"/>
          </rPr>
          <t>pcw:</t>
        </r>
        <r>
          <rPr>
            <sz val="9"/>
            <color indexed="81"/>
            <rFont val="Tahoma"/>
            <family val="2"/>
          </rPr>
          <t xml:space="preserve">
ha per car km per year 
based on cropland equivalence factor of 2.51 (GFN 2007)</t>
        </r>
      </text>
    </comment>
    <comment ref="C31" authorId="0" shapeId="0">
      <text>
        <r>
          <rPr>
            <sz val="9"/>
            <color indexed="81"/>
            <rFont val="Tahoma"/>
            <family val="2"/>
          </rPr>
          <t xml:space="preserve">
From DEFRA CO2 conversion x 267 gha/ktCO2e  see additional datasets sheet for calculation</t>
        </r>
      </text>
    </comment>
    <comment ref="C32" authorId="0" shapeId="0">
      <text>
        <r>
          <rPr>
            <sz val="9"/>
            <color indexed="81"/>
            <rFont val="Tahoma"/>
            <family val="2"/>
          </rPr>
          <t xml:space="preserve">
From DEFRA CO2 conversion x 267 gha/ktCO2e  see additional datasets sheet for calculation</t>
        </r>
      </text>
    </comment>
    <comment ref="A33" authorId="1" shapeId="0">
      <text>
        <r>
          <rPr>
            <b/>
            <sz val="9"/>
            <color indexed="81"/>
            <rFont val="Tahoma"/>
            <family val="2"/>
          </rPr>
          <t>Ellie:</t>
        </r>
        <r>
          <rPr>
            <sz val="9"/>
            <color indexed="81"/>
            <rFont val="Tahoma"/>
            <family val="2"/>
          </rPr>
          <t xml:space="preserve">
As discussed, REAP doesn't have conversion factors for these. Either use your own, or assume that impact is 0. Can still record the qualitative information and report back the results.</t>
        </r>
      </text>
    </comment>
    <comment ref="C33" authorId="0" shapeId="0">
      <text>
        <r>
          <rPr>
            <sz val="9"/>
            <color indexed="81"/>
            <rFont val="Tahoma"/>
            <family val="2"/>
          </rPr>
          <t>From DEFRA CO2 conversion x 267 gha/ktCO2e  see additional datasets sheet for calculation</t>
        </r>
      </text>
    </comment>
    <comment ref="C34" authorId="0" shapeId="0">
      <text>
        <r>
          <rPr>
            <sz val="9"/>
            <color indexed="81"/>
            <rFont val="Tahoma"/>
            <family val="2"/>
          </rPr>
          <t>From adjusted DEFRA CO2 conversion x 267 gha/ktCO2e  see additional datasets sheet for calculation</t>
        </r>
      </text>
    </comment>
    <comment ref="C52" authorId="0" shapeId="0">
      <text>
        <r>
          <rPr>
            <b/>
            <sz val="9"/>
            <color indexed="81"/>
            <rFont val="Tahoma"/>
            <family val="2"/>
          </rPr>
          <t>pcw:</t>
        </r>
        <r>
          <rPr>
            <sz val="9"/>
            <color indexed="81"/>
            <rFont val="Tahoma"/>
            <family val="2"/>
          </rPr>
          <t xml:space="preserve">
from TIM 103 recyling of non metal waste </t>
        </r>
      </text>
    </comment>
    <comment ref="C53" authorId="0" shapeId="0">
      <text>
        <r>
          <rPr>
            <b/>
            <sz val="9"/>
            <color indexed="81"/>
            <rFont val="Tahoma"/>
            <family val="2"/>
          </rPr>
          <t>pcw:</t>
        </r>
        <r>
          <rPr>
            <sz val="9"/>
            <color indexed="81"/>
            <rFont val="Tahoma"/>
            <family val="2"/>
          </rPr>
          <t xml:space="preserve">
from TIMS 53 Fertilisers and nitrogen compounds</t>
        </r>
      </text>
    </comment>
    <comment ref="C54" authorId="0" shapeId="0">
      <text>
        <r>
          <rPr>
            <b/>
            <sz val="9"/>
            <color indexed="81"/>
            <rFont val="Tahoma"/>
            <family val="2"/>
          </rPr>
          <t>pcw:</t>
        </r>
        <r>
          <rPr>
            <sz val="9"/>
            <color indexed="81"/>
            <rFont val="Tahoma"/>
            <family val="2"/>
          </rPr>
          <t xml:space="preserve">
from COICOP tools and equipment for house and garden</t>
        </r>
      </text>
    </comment>
    <comment ref="C55" authorId="0" shapeId="0">
      <text>
        <r>
          <rPr>
            <b/>
            <sz val="9"/>
            <color indexed="81"/>
            <rFont val="Tahoma"/>
            <family val="2"/>
          </rPr>
          <t>pcw:</t>
        </r>
        <r>
          <rPr>
            <sz val="9"/>
            <color indexed="81"/>
            <rFont val="Tahoma"/>
            <family val="2"/>
          </rPr>
          <t xml:space="preserve">
other recreational equipment</t>
        </r>
      </text>
    </comment>
    <comment ref="C56" authorId="0" shapeId="0">
      <text>
        <r>
          <rPr>
            <b/>
            <sz val="9"/>
            <color indexed="81"/>
            <rFont val="Tahoma"/>
            <family val="2"/>
          </rPr>
          <t>pcw:</t>
        </r>
        <r>
          <rPr>
            <sz val="9"/>
            <color indexed="81"/>
            <rFont val="Tahoma"/>
            <family val="2"/>
          </rPr>
          <t xml:space="preserve">
Footprint = actual area x yield factor x equivalence factor 
Nearly all projects I am aware of are on more marginal farm land used as pasture (some in woodland). So I have assumed the GFN grazing land Yield factor (which i have taken as 2.2 as I have no current data for UK) &amp; equivalence factor  (0.46). 
TB Checked  - GFN methodology 
</t>
        </r>
      </text>
    </comment>
    <comment ref="C57" authorId="0" shapeId="0">
      <text>
        <r>
          <rPr>
            <b/>
            <sz val="9"/>
            <color indexed="81"/>
            <rFont val="Tahoma"/>
            <family val="2"/>
          </rPr>
          <t>pcw:</t>
        </r>
        <r>
          <rPr>
            <sz val="9"/>
            <color indexed="81"/>
            <rFont val="Tahoma"/>
            <family val="2"/>
          </rPr>
          <t xml:space="preserve">
as per COICOP grain mill products </t>
        </r>
      </text>
    </comment>
  </commentList>
</comments>
</file>

<file path=xl/comments6.xml><?xml version="1.0" encoding="utf-8"?>
<comments xmlns="http://schemas.openxmlformats.org/spreadsheetml/2006/main">
  <authors>
    <author>pcw</author>
  </authors>
  <commentList>
    <comment ref="H1" authorId="0" shapeId="0">
      <text>
        <r>
          <rPr>
            <b/>
            <sz val="9"/>
            <color indexed="81"/>
            <rFont val="Tahoma"/>
            <family val="2"/>
          </rPr>
          <t>pcw:</t>
        </r>
        <r>
          <rPr>
            <sz val="9"/>
            <color indexed="81"/>
            <rFont val="Tahoma"/>
            <family val="2"/>
          </rPr>
          <t xml:space="preserve">
CPI indices 1988 to 2012: 2005=100
difference 2004 to 2011
98 to 119.6 = 1.22  </t>
        </r>
      </text>
    </comment>
    <comment ref="C8" authorId="0" shapeId="0">
      <text>
        <r>
          <rPr>
            <b/>
            <sz val="9"/>
            <color indexed="81"/>
            <rFont val="Tahoma"/>
            <family val="2"/>
          </rPr>
          <t>pcw:</t>
        </r>
        <r>
          <rPr>
            <sz val="9"/>
            <color indexed="81"/>
            <rFont val="Tahoma"/>
            <family val="2"/>
          </rPr>
          <t xml:space="preserve">
From DEFRA CO2 conversion x 267 gha/ktCO2e  see additional datasets sheet for calculation</t>
        </r>
      </text>
    </comment>
    <comment ref="C9" authorId="0" shapeId="0">
      <text>
        <r>
          <rPr>
            <b/>
            <sz val="9"/>
            <color indexed="81"/>
            <rFont val="Tahoma"/>
            <family val="2"/>
          </rPr>
          <t>pcw:</t>
        </r>
        <r>
          <rPr>
            <sz val="9"/>
            <color indexed="81"/>
            <rFont val="Tahoma"/>
            <family val="2"/>
          </rPr>
          <t xml:space="preserve">
From DEFRA CO2 conversion x 267 gha/ktCO2e  see additional datasets sheet for calculation</t>
        </r>
      </text>
    </comment>
    <comment ref="C10" authorId="0" shapeId="0">
      <text>
        <r>
          <rPr>
            <b/>
            <sz val="9"/>
            <color indexed="81"/>
            <rFont val="Tahoma"/>
            <family val="2"/>
          </rPr>
          <t>pcw:</t>
        </r>
        <r>
          <rPr>
            <sz val="9"/>
            <color indexed="81"/>
            <rFont val="Tahoma"/>
            <family val="2"/>
          </rPr>
          <t xml:space="preserve">
From DEFRA CO2 conversion x 267 gha/ktCO2e  see additional datasets sheet for calculation</t>
        </r>
      </text>
    </comment>
    <comment ref="C11" authorId="0" shapeId="0">
      <text>
        <r>
          <rPr>
            <b/>
            <sz val="9"/>
            <color indexed="81"/>
            <rFont val="Tahoma"/>
            <family val="2"/>
          </rPr>
          <t>pcw:</t>
        </r>
        <r>
          <rPr>
            <sz val="9"/>
            <color indexed="81"/>
            <rFont val="Tahoma"/>
            <family val="2"/>
          </rPr>
          <t xml:space="preserve">
From DEFRA CO2 conversion x 267 gha/ktCO2e  see additional datasets sheet for calculation</t>
        </r>
      </text>
    </comment>
    <comment ref="C16" authorId="0" shapeId="0">
      <text>
        <r>
          <rPr>
            <b/>
            <sz val="9"/>
            <color indexed="81"/>
            <rFont val="Tahoma"/>
            <family val="2"/>
          </rPr>
          <t>pcw:</t>
        </r>
        <r>
          <rPr>
            <sz val="9"/>
            <color indexed="81"/>
            <rFont val="Tahoma"/>
            <family val="2"/>
          </rPr>
          <t xml:space="preserve">
construction of domestic buildings from TIMS</t>
        </r>
      </text>
    </comment>
    <comment ref="J29" authorId="0" shapeId="0">
      <text>
        <r>
          <rPr>
            <b/>
            <sz val="9"/>
            <color indexed="81"/>
            <rFont val="Tahoma"/>
            <family val="2"/>
          </rPr>
          <t>pcw:</t>
        </r>
        <r>
          <rPr>
            <sz val="9"/>
            <color indexed="81"/>
            <rFont val="Tahoma"/>
            <family val="2"/>
          </rPr>
          <t xml:space="preserve">
ha utilised by private cars per km travelled 2581747 (ha covered by highways in UK) x 0.8 (% of traffic which is private cars from national traffic survey 2010) / 401billion vehicle km traveled by car. </t>
        </r>
      </text>
    </comment>
    <comment ref="K29" authorId="0" shapeId="0">
      <text>
        <r>
          <rPr>
            <b/>
            <sz val="9"/>
            <color indexed="81"/>
            <rFont val="Tahoma"/>
            <family val="2"/>
          </rPr>
          <t>pcw:</t>
        </r>
        <r>
          <rPr>
            <sz val="9"/>
            <color indexed="81"/>
            <rFont val="Tahoma"/>
            <family val="2"/>
          </rPr>
          <t xml:space="preserve">
ha per car km per year 
based on cropland equivalence factor of 2.51 (GFN 2007)</t>
        </r>
      </text>
    </comment>
    <comment ref="C52" authorId="0" shapeId="0">
      <text>
        <r>
          <rPr>
            <b/>
            <sz val="9"/>
            <color indexed="81"/>
            <rFont val="Tahoma"/>
            <family val="2"/>
          </rPr>
          <t>pcw:</t>
        </r>
        <r>
          <rPr>
            <sz val="9"/>
            <color indexed="81"/>
            <rFont val="Tahoma"/>
            <family val="2"/>
          </rPr>
          <t xml:space="preserve">
from TIM 103 recyling of non metal waste </t>
        </r>
      </text>
    </comment>
    <comment ref="C53" authorId="0" shapeId="0">
      <text>
        <r>
          <rPr>
            <b/>
            <sz val="9"/>
            <color indexed="81"/>
            <rFont val="Tahoma"/>
            <family val="2"/>
          </rPr>
          <t>pcw:</t>
        </r>
        <r>
          <rPr>
            <sz val="9"/>
            <color indexed="81"/>
            <rFont val="Tahoma"/>
            <family val="2"/>
          </rPr>
          <t xml:space="preserve">
from TIMS 53 Fertilisers and nitrogen compounds</t>
        </r>
      </text>
    </comment>
    <comment ref="C54" authorId="0" shapeId="0">
      <text>
        <r>
          <rPr>
            <b/>
            <sz val="9"/>
            <color indexed="81"/>
            <rFont val="Tahoma"/>
            <family val="2"/>
          </rPr>
          <t>pcw:</t>
        </r>
        <r>
          <rPr>
            <sz val="9"/>
            <color indexed="81"/>
            <rFont val="Tahoma"/>
            <family val="2"/>
          </rPr>
          <t xml:space="preserve">
from COICOP tools and equipment for house and garden</t>
        </r>
      </text>
    </comment>
    <comment ref="C55" authorId="0" shapeId="0">
      <text>
        <r>
          <rPr>
            <b/>
            <sz val="9"/>
            <color indexed="81"/>
            <rFont val="Tahoma"/>
            <family val="2"/>
          </rPr>
          <t>pcw:</t>
        </r>
        <r>
          <rPr>
            <sz val="9"/>
            <color indexed="81"/>
            <rFont val="Tahoma"/>
            <family val="2"/>
          </rPr>
          <t xml:space="preserve">
other recreational equipment</t>
        </r>
      </text>
    </comment>
    <comment ref="C56" authorId="0" shapeId="0">
      <text>
        <r>
          <rPr>
            <b/>
            <sz val="9"/>
            <color indexed="81"/>
            <rFont val="Tahoma"/>
            <family val="2"/>
          </rPr>
          <t>pcw:</t>
        </r>
        <r>
          <rPr>
            <sz val="9"/>
            <color indexed="81"/>
            <rFont val="Tahoma"/>
            <family val="2"/>
          </rPr>
          <t xml:space="preserve">
Footprint = actual area x yield factor x equivalence factor 
Nearly all projects I am aware of are on more marginal farm land used as pasture (some in woodland). So I have assumed the GFN grazing land Yield factor (which i have taken as 2.2 as I have no current data for UK) &amp; equivalence factor  (0.46). 
TB Checked  - GFN methodology 
</t>
        </r>
      </text>
    </comment>
    <comment ref="C57" authorId="0" shapeId="0">
      <text>
        <r>
          <rPr>
            <b/>
            <sz val="9"/>
            <color indexed="81"/>
            <rFont val="Tahoma"/>
            <family val="2"/>
          </rPr>
          <t>pcw:</t>
        </r>
        <r>
          <rPr>
            <sz val="9"/>
            <color indexed="81"/>
            <rFont val="Tahoma"/>
            <family val="2"/>
          </rPr>
          <t xml:space="preserve">
as per COICOP grain mill products </t>
        </r>
      </text>
    </comment>
  </commentList>
</comments>
</file>

<file path=xl/comments7.xml><?xml version="1.0" encoding="utf-8"?>
<comments xmlns="http://schemas.openxmlformats.org/spreadsheetml/2006/main">
  <authors>
    <author>pcw</author>
  </authors>
  <commentList>
    <comment ref="N3" authorId="0" shapeId="0">
      <text>
        <r>
          <rPr>
            <b/>
            <sz val="9"/>
            <color indexed="81"/>
            <rFont val="Tahoma"/>
            <family val="2"/>
          </rPr>
          <t>pcw:</t>
        </r>
        <r>
          <rPr>
            <sz val="9"/>
            <color indexed="81"/>
            <rFont val="Tahoma"/>
            <family val="2"/>
          </rPr>
          <t xml:space="preserve">
conversion factor for the gha of EF carbon land required to sequester ktCO2e. It is as follows:
259 gha/ktCO2e 
So all KtCO2e from direct emissions (e.g. burning petrol or fuel in the car, coal burning etc etc) should be multiplied by 259 to get global hectares of carbon land. Note the units - it is Kt to gha. </t>
        </r>
      </text>
    </comment>
    <comment ref="C8" authorId="0" shapeId="0">
      <text>
        <r>
          <rPr>
            <b/>
            <sz val="9"/>
            <color indexed="81"/>
            <rFont val="Tahoma"/>
            <family val="2"/>
          </rPr>
          <t>pcw:</t>
        </r>
        <r>
          <rPr>
            <sz val="9"/>
            <color indexed="81"/>
            <rFont val="Tahoma"/>
            <family val="2"/>
          </rPr>
          <t xml:space="preserve">
biodiesel = 33.3 - 35.7 MJ/liter  
say 34/3.6 = 9.44 kWh/ltr</t>
        </r>
      </text>
    </comment>
    <comment ref="C9" authorId="0" shapeId="0">
      <text>
        <r>
          <rPr>
            <b/>
            <sz val="9"/>
            <color indexed="81"/>
            <rFont val="Tahoma"/>
            <family val="2"/>
          </rPr>
          <t>pcw:</t>
        </r>
        <r>
          <rPr>
            <sz val="9"/>
            <color indexed="81"/>
            <rFont val="Tahoma"/>
            <family val="2"/>
          </rPr>
          <t xml:space="preserve">
biodiesel = 33.3 - 35.7 MJ/liter  
say 34/3.6 = 9.44 kWh/ltr</t>
        </r>
      </text>
    </comment>
    <comment ref="C10" authorId="0" shapeId="0">
      <text>
        <r>
          <rPr>
            <b/>
            <sz val="9"/>
            <color indexed="81"/>
            <rFont val="Tahoma"/>
            <family val="2"/>
          </rPr>
          <t>pcw:</t>
        </r>
        <r>
          <rPr>
            <sz val="9"/>
            <color indexed="81"/>
            <rFont val="Tahoma"/>
            <family val="2"/>
          </rPr>
          <t xml:space="preserve">
biodiesel = 33.3 - 35.7 MJ/liter  
say 34/3.6 = 9.44 kWh/ltr</t>
        </r>
      </text>
    </comment>
    <comment ref="E10" authorId="0" shapeId="0">
      <text>
        <r>
          <rPr>
            <b/>
            <sz val="9"/>
            <color indexed="81"/>
            <rFont val="Tahoma"/>
            <family val="2"/>
          </rPr>
          <t>pcw:</t>
        </r>
        <r>
          <rPr>
            <sz val="9"/>
            <color indexed="81"/>
            <rFont val="Tahoma"/>
            <family val="2"/>
          </rPr>
          <t xml:space="preserve">
Waste cooking oil as feedstock Australia 92% GHG saving over diesel Beer et al. (2003), reported in Kojima
and Johnson (2005)
Waste cooking oil as feedstock France/Switzerland 65% to 80% GHG saving over diesel 
Zah et al., 2007
I have used 80% saving here as a working figure. the waste oil is reclaimed from shops, and simply filtered with minimal plant and equipment. modifications to engine accounted for by expenditure on kit</t>
        </r>
      </text>
    </comment>
  </commentList>
</comments>
</file>

<file path=xl/sharedStrings.xml><?xml version="1.0" encoding="utf-8"?>
<sst xmlns="http://schemas.openxmlformats.org/spreadsheetml/2006/main" count="1128" uniqueCount="257">
  <si>
    <t>HOUSING</t>
  </si>
  <si>
    <t xml:space="preserve">Maintenance and repair of the dwelling </t>
  </si>
  <si>
    <t>TRANSPORT</t>
  </si>
  <si>
    <t xml:space="preserve">Bread; rusks and biscuits; pastry goods and cakes </t>
  </si>
  <si>
    <t xml:space="preserve">Furniture; furnishings; carpets etc. </t>
  </si>
  <si>
    <t>Rent or mortgage expenditure</t>
  </si>
  <si>
    <t>On grid electricity; gas &amp; other fuels distribution</t>
  </si>
  <si>
    <t>ENERGY</t>
  </si>
  <si>
    <t>Off grid electricity: solar PV</t>
  </si>
  <si>
    <t>Off grid electricity: wind turbine</t>
  </si>
  <si>
    <t>kWh</t>
  </si>
  <si>
    <t xml:space="preserve">Purchase of vehicles </t>
  </si>
  <si>
    <t>Operation of personal transport equipment</t>
  </si>
  <si>
    <t xml:space="preserve">Railway transport </t>
  </si>
  <si>
    <t>Air transport</t>
  </si>
  <si>
    <t>Water transport</t>
  </si>
  <si>
    <t>CAPITAL INVESTMENT AND SERVICES</t>
  </si>
  <si>
    <t>Glassware; tableware &amp; household utensils</t>
  </si>
  <si>
    <t>Alcoholic beverages</t>
  </si>
  <si>
    <t>Capital Investment Food</t>
  </si>
  <si>
    <t>Household textiles</t>
  </si>
  <si>
    <t>Tools and equipment for house &amp; garden</t>
  </si>
  <si>
    <t>Other major durables for recreation &amp; culture</t>
  </si>
  <si>
    <t>Other recreational equipment etc.</t>
  </si>
  <si>
    <t>Capital Investment Private Services</t>
  </si>
  <si>
    <t>Capital Investment Consumables</t>
  </si>
  <si>
    <t>Telephone &amp; telefax services</t>
  </si>
  <si>
    <t>Accommodation services</t>
  </si>
  <si>
    <t>Insurance</t>
  </si>
  <si>
    <t>Financial services nec</t>
  </si>
  <si>
    <t>Other services nec</t>
  </si>
  <si>
    <t>Capital Investment Transport</t>
  </si>
  <si>
    <t>Water supply and miscellaneous dwelling services</t>
  </si>
  <si>
    <t>Personal effects nec</t>
  </si>
  <si>
    <t>Personal care</t>
  </si>
  <si>
    <t>Goods &amp; services for household maintenance</t>
  </si>
  <si>
    <t>£ per year</t>
  </si>
  <si>
    <t>Fruit and vegetables</t>
  </si>
  <si>
    <t>Meat and meat products (excl. poultry)</t>
  </si>
  <si>
    <t>Poultry meat and poultry meat products</t>
  </si>
  <si>
    <t>Wild fish and fish products from catch</t>
  </si>
  <si>
    <t>Vegetable and animal oils and fats</t>
  </si>
  <si>
    <t>Dairy products</t>
  </si>
  <si>
    <t>Grain mill products; starches and starch products</t>
  </si>
  <si>
    <t>Cocoa; chocolate and sugar confectionery</t>
  </si>
  <si>
    <t>Other food products (incl. sugar)</t>
  </si>
  <si>
    <t>Non-alcoholic beverages</t>
  </si>
  <si>
    <t>Catering services</t>
  </si>
  <si>
    <t>Tobacco</t>
  </si>
  <si>
    <t>Clothing</t>
  </si>
  <si>
    <t>Footwear</t>
  </si>
  <si>
    <t>Medical products; appliances &amp; equipment</t>
  </si>
  <si>
    <t>Telephone &amp; telefax equipment</t>
  </si>
  <si>
    <t>Audio-visual; photo &amp; info. processing equipment</t>
  </si>
  <si>
    <t>Newspapers; books &amp; stationery</t>
  </si>
  <si>
    <t>FOOD (shop purchased)</t>
  </si>
  <si>
    <t>CONSUMABLES (shop purchased)</t>
  </si>
  <si>
    <t>Charity shop/2nd hand footwear</t>
  </si>
  <si>
    <t>Charity shop/2nd hand clothing</t>
  </si>
  <si>
    <t>Road transport (taxis)</t>
  </si>
  <si>
    <t>Household appliances</t>
  </si>
  <si>
    <t>FOOD (home grown)</t>
  </si>
  <si>
    <t>Seeds</t>
  </si>
  <si>
    <t>Inorganic fertilizer</t>
  </si>
  <si>
    <t>Scope 1</t>
  </si>
  <si>
    <t>Scope 3</t>
  </si>
  <si>
    <t>All Scopes</t>
  </si>
  <si>
    <t>Converting fuel types on an energy, Net CV basis 10</t>
  </si>
  <si>
    <t>CO2</t>
  </si>
  <si>
    <t>CH4</t>
  </si>
  <si>
    <t>N2O</t>
  </si>
  <si>
    <t>Total Direct GHG</t>
  </si>
  <si>
    <t>Total Indirect GHG</t>
  </si>
  <si>
    <t>Grand Total GHG</t>
  </si>
  <si>
    <t>Fuel Type</t>
  </si>
  <si>
    <t>Amount used per year</t>
  </si>
  <si>
    <t>Units</t>
  </si>
  <si>
    <t>x</t>
  </si>
  <si>
    <t>kg CO2 per unit</t>
  </si>
  <si>
    <t>kg CO2e per unit</t>
  </si>
  <si>
    <t>Aviation Spirit</t>
  </si>
  <si>
    <t>Aviation Turbine Fuel 1</t>
  </si>
  <si>
    <t>Biofuels</t>
  </si>
  <si>
    <t>See Annex 9</t>
  </si>
  <si>
    <t>Burning Oil1</t>
  </si>
  <si>
    <t>CNG 2</t>
  </si>
  <si>
    <t>Coal (industrial)3</t>
  </si>
  <si>
    <t>Coal (electricity generation)4</t>
  </si>
  <si>
    <t>Coal (domestic)5</t>
  </si>
  <si>
    <t>Coking Coal</t>
  </si>
  <si>
    <t>Diesel</t>
  </si>
  <si>
    <t>Electricity</t>
  </si>
  <si>
    <t>See Annex 3</t>
  </si>
  <si>
    <t>Fuel Oil 6</t>
  </si>
  <si>
    <t>Gas Oil 7</t>
  </si>
  <si>
    <t>LNG 8</t>
  </si>
  <si>
    <t>LPG</t>
  </si>
  <si>
    <t>therms</t>
  </si>
  <si>
    <t>Lubricants</t>
  </si>
  <si>
    <t>Naphtha</t>
  </si>
  <si>
    <t>Natural Gas</t>
  </si>
  <si>
    <t>Other Petroleum Gas</t>
  </si>
  <si>
    <t>Petrol</t>
  </si>
  <si>
    <t>Petroleum Coke</t>
  </si>
  <si>
    <t>Refinery Miscellaneous</t>
  </si>
  <si>
    <t>Wood</t>
  </si>
  <si>
    <t>Defra Fuel Conversion Factors (2010)</t>
  </si>
  <si>
    <t>Download Annex 9 to see biofuels and wood</t>
  </si>
  <si>
    <t>Charity shop/2nd furniture</t>
  </si>
  <si>
    <t>Charity shop/2nd hand furniture</t>
  </si>
  <si>
    <t>(Grid) Water supply and miscellaneous dwelling services</t>
  </si>
  <si>
    <t>EF K gha/£ million</t>
  </si>
  <si>
    <t>Expenditure/kWh from input sheet</t>
  </si>
  <si>
    <t>Litres</t>
  </si>
  <si>
    <t>100% biodiesel from annex 9</t>
  </si>
  <si>
    <t xml:space="preserve">consider scope 1 the same as biodiesel though scope 3 emissions are very likely to be smaller </t>
  </si>
  <si>
    <t xml:space="preserve">Waste vegetable oil - estimate </t>
  </si>
  <si>
    <t xml:space="preserve">m2 </t>
  </si>
  <si>
    <t>m2</t>
  </si>
  <si>
    <t>litres per year</t>
  </si>
  <si>
    <t>tonnes</t>
  </si>
  <si>
    <t xml:space="preserve">Wood </t>
  </si>
  <si>
    <t xml:space="preserve">logs </t>
  </si>
  <si>
    <t>Gardening equipment</t>
  </si>
  <si>
    <t xml:space="preserve">Services - </t>
  </si>
  <si>
    <t>UK residents abroad (UK holiday makers)</t>
  </si>
  <si>
    <t>Postal  services</t>
  </si>
  <si>
    <t>Education</t>
  </si>
  <si>
    <t>Charity shop/2nd hand household utensils etc</t>
  </si>
  <si>
    <t xml:space="preserve">Charity shop/2nd hand tools and equipment for house &amp; garden </t>
  </si>
  <si>
    <t xml:space="preserve">Road transport (buses and taxis) </t>
  </si>
  <si>
    <t xml:space="preserve">renewable energy equipment </t>
  </si>
  <si>
    <t>Costs of home construction</t>
  </si>
  <si>
    <r>
      <t>Diesel (retail station biofuel blend)</t>
    </r>
    <r>
      <rPr>
        <vertAlign val="superscript"/>
        <sz val="8"/>
        <rFont val="Arial"/>
        <family val="2"/>
      </rPr>
      <t>11</t>
    </r>
  </si>
  <si>
    <t>litres</t>
  </si>
  <si>
    <r>
      <t>Petrol (retail station biofuel blend)</t>
    </r>
    <r>
      <rPr>
        <vertAlign val="superscript"/>
        <sz val="8"/>
        <rFont val="Arial"/>
        <family val="2"/>
      </rPr>
      <t>12</t>
    </r>
  </si>
  <si>
    <t>Carbon land conversion factor per unit</t>
  </si>
  <si>
    <t xml:space="preserve">Private vehicle petrol use - litres </t>
  </si>
  <si>
    <t xml:space="preserve">Private vehicle diesel use - litres  </t>
  </si>
  <si>
    <t xml:space="preserve">Private vehicle reclaimed veg oil use - litres </t>
  </si>
  <si>
    <t xml:space="preserve">Private vehicle 100% biodiesel use - litres </t>
  </si>
  <si>
    <t>Gas - kWh</t>
  </si>
  <si>
    <t>Coal  - kWh</t>
  </si>
  <si>
    <t>Oil  - kWh</t>
  </si>
  <si>
    <t>Gas - 1kg LPG = 12.77 kWh</t>
  </si>
  <si>
    <t xml:space="preserve">Biomass - logs - 1 tonne (see notes) = 3869 kWh </t>
  </si>
  <si>
    <t>Coal - 1 kg = 8.05 kWh</t>
  </si>
  <si>
    <t>Oil - 1 litre  = 10 kWh</t>
  </si>
  <si>
    <t>Eating out and take aways</t>
  </si>
  <si>
    <t xml:space="preserve">Biomass  - logs per kWh </t>
  </si>
  <si>
    <t>3869 kWh/tonne</t>
  </si>
  <si>
    <t>Public admininstration (central)</t>
  </si>
  <si>
    <t>Education (central)</t>
  </si>
  <si>
    <t>Health &amp; vet services (central)</t>
  </si>
  <si>
    <t>Social work activities  (central)</t>
  </si>
  <si>
    <t>Recreational services  (central)</t>
  </si>
  <si>
    <t>Public admininstration (local)</t>
  </si>
  <si>
    <t>Education (local)</t>
  </si>
  <si>
    <t>Health &amp; vet services (local)</t>
  </si>
  <si>
    <t>Social work activities  (local)</t>
  </si>
  <si>
    <t>Sanitary services (local)</t>
  </si>
  <si>
    <t>Recreational services  (local)</t>
  </si>
  <si>
    <t>Capital Investment Public Services</t>
  </si>
  <si>
    <t>Wales  per capita footprint</t>
  </si>
  <si>
    <t xml:space="preserve">Capital investment Housing </t>
  </si>
  <si>
    <t>other &amp; capital investment in NF accounts</t>
  </si>
  <si>
    <t xml:space="preserve">SUB TOTAL </t>
  </si>
  <si>
    <t xml:space="preserve">TOTAL </t>
  </si>
  <si>
    <t xml:space="preserve">plot size direct land take (assumed crop land) </t>
  </si>
  <si>
    <t xml:space="preserve">Grain mill products; starches and starch products </t>
  </si>
  <si>
    <t>Animal feeds bought &amp; fed to livestock for home consumption</t>
  </si>
  <si>
    <t>Operation of personal transport equipment (maintenance, services etc)</t>
  </si>
  <si>
    <t xml:space="preserve">Compost purchased </t>
  </si>
  <si>
    <t xml:space="preserve">Inorganic fertilizer purchased </t>
  </si>
  <si>
    <t xml:space="preserve">Gardening/ horticultural equipment purchased </t>
  </si>
  <si>
    <t xml:space="preserve">plot size direct land take (assumed grazing land) </t>
  </si>
  <si>
    <t>Footprint gha</t>
  </si>
  <si>
    <t>Compost - non peat</t>
  </si>
  <si>
    <t xml:space="preserve">Number of people in Household </t>
  </si>
  <si>
    <t>Distance traveled by  private car</t>
  </si>
  <si>
    <t xml:space="preserve">km per year </t>
  </si>
  <si>
    <t>Distance travelled by private car</t>
  </si>
  <si>
    <t xml:space="preserve">Compost </t>
  </si>
  <si>
    <t>EF K gha/kWh</t>
  </si>
  <si>
    <t xml:space="preserve">Household annual income </t>
  </si>
  <si>
    <t xml:space="preserve">Savings  in year </t>
  </si>
  <si>
    <t>£ in year</t>
  </si>
  <si>
    <t xml:space="preserve">Verification against annual income. If +/- 5% of income then figures OK </t>
  </si>
  <si>
    <t>Future estimated Per Capita Ecological Footprint</t>
  </si>
  <si>
    <t>One Planet Development Ecological Footprint Calculator</t>
  </si>
  <si>
    <t xml:space="preserve">gha </t>
  </si>
  <si>
    <t>gha</t>
  </si>
  <si>
    <t>Size of plot (include domestic buildings and only land used to grow your family's foods)</t>
  </si>
  <si>
    <t xml:space="preserve">Data entry sheet </t>
  </si>
  <si>
    <t xml:space="preserve">Domestic Private vehicle petrol use </t>
  </si>
  <si>
    <t xml:space="preserve">Domestic Private vehicle diesel use </t>
  </si>
  <si>
    <t>Domestic Private vehicle 100% biodiesel use</t>
  </si>
  <si>
    <t>Domestic Private vehicle reclaimed veg oil use</t>
  </si>
  <si>
    <t>Capital Cost - Costs of home construction - spread over 30 years</t>
  </si>
  <si>
    <t xml:space="preserve">Breakdown of the Ecological Footprint </t>
  </si>
  <si>
    <t>Public Services and Government</t>
  </si>
  <si>
    <t xml:space="preserve">Capital Investment </t>
  </si>
  <si>
    <t xml:space="preserve">Capital Cost  - renewable energy equipment /water plant  - spread over 15 years </t>
  </si>
  <si>
    <t>Size of plot (include domestic buildings and  land used to grow only your family's foods)</t>
  </si>
  <si>
    <t>FOOD (home grown) enter only figures for your domestic production</t>
  </si>
  <si>
    <t xml:space="preserve">input ref. </t>
  </si>
  <si>
    <t xml:space="preserve">All fuel costs in year, inc. vehicle fuel, gas, elect. etc </t>
  </si>
  <si>
    <t>Estimated</t>
  </si>
  <si>
    <t>(not required on application)</t>
  </si>
  <si>
    <r>
      <t>*</t>
    </r>
    <r>
      <rPr>
        <b/>
        <sz val="8"/>
        <color indexed="8"/>
        <rFont val="Calibri"/>
        <family val="2"/>
      </rPr>
      <t xml:space="preserve"> It is recommended you enter current household figures as a baseline to guide your estimates</t>
    </r>
  </si>
  <si>
    <r>
      <rPr>
        <u/>
        <sz val="11"/>
        <color indexed="8"/>
        <rFont val="Calibri"/>
        <family val="2"/>
      </rPr>
      <t>If not</t>
    </r>
    <r>
      <rPr>
        <sz val="11"/>
        <color theme="1"/>
        <rFont val="Calibri"/>
        <family val="2"/>
        <scheme val="minor"/>
      </rPr>
      <t xml:space="preserve"> then you need to check the figures you have entered.</t>
    </r>
  </si>
  <si>
    <t>Current  Per Capita Ecological Footprint</t>
  </si>
  <si>
    <t>Gas (includes bottled gas) - 1kg LPG = 12.77 kWh</t>
  </si>
  <si>
    <t>Fish and fish products from catch</t>
  </si>
  <si>
    <t>All other transactions in year not accounted for above -</t>
  </si>
  <si>
    <t xml:space="preserve">CPI adjustment 2004 to </t>
  </si>
  <si>
    <t>2011 =</t>
  </si>
  <si>
    <t>Personal effects not included elsewhere</t>
  </si>
  <si>
    <t>Financial services not included elsewhere</t>
  </si>
  <si>
    <t>Other services not included elsewhere</t>
  </si>
  <si>
    <t>On Grid electricity</t>
  </si>
  <si>
    <t>HOUSING &amp; INFRASTRUCTURE</t>
  </si>
  <si>
    <t>TRAVEL &amp; TRANSPORTATION</t>
  </si>
  <si>
    <t>CONSUMABLE GOODS (shop purchased)</t>
  </si>
  <si>
    <t xml:space="preserve">Off grid electricity: wind turbine </t>
  </si>
  <si>
    <t>other &amp; capital investment in National Footprint  accounts</t>
  </si>
  <si>
    <t>Public administration (central)</t>
  </si>
  <si>
    <t>Public administration (local)</t>
  </si>
  <si>
    <t>Distance travelled by  private car</t>
  </si>
  <si>
    <t>Eating out and take away foods</t>
  </si>
  <si>
    <t>Year Three &amp; Year Five review  Per Capita Ecological Footprint</t>
  </si>
  <si>
    <t>2nd hand clothing</t>
  </si>
  <si>
    <t>2nd hand footwear</t>
  </si>
  <si>
    <t>2nd hand furniture</t>
  </si>
  <si>
    <t>2nd hand household utensils etc</t>
  </si>
  <si>
    <t xml:space="preserve">2nd hand tools and equipment for house &amp; garden </t>
  </si>
  <si>
    <t>Conversion factors provided by SEI</t>
  </si>
  <si>
    <t>Existing Household</t>
  </si>
  <si>
    <t xml:space="preserve">Use For </t>
  </si>
  <si>
    <t xml:space="preserve">gha/ktCO2e </t>
  </si>
  <si>
    <t>gha/KgCO2e</t>
  </si>
  <si>
    <t>See Defra conversion factors 2010  'AdditionalDatasets' sheet</t>
  </si>
  <si>
    <t xml:space="preserve"> conversion factor from REAP COICOP or TIMs</t>
  </si>
  <si>
    <t>Estimated Household</t>
  </si>
  <si>
    <t>Actual Figures</t>
  </si>
  <si>
    <t xml:space="preserve"> Year Three &amp;  Year Five Review  </t>
  </si>
  <si>
    <t xml:space="preserve"> Pre Application  </t>
  </si>
  <si>
    <t xml:space="preserve"> Figures on First Habitation</t>
  </si>
  <si>
    <t>Required on Application</t>
  </si>
  <si>
    <t xml:space="preserve"> Actual Figures </t>
  </si>
  <si>
    <t>Household Figures at Year Five</t>
  </si>
  <si>
    <t>Required on application</t>
  </si>
  <si>
    <t xml:space="preserve">  Year Five Review  </t>
  </si>
  <si>
    <t xml:space="preserve"> Year Three &amp;</t>
  </si>
  <si>
    <t>Figures at Year Five</t>
  </si>
  <si>
    <t>Estimated Per Capita Ecological Footprint on First Habitation</t>
  </si>
  <si>
    <t>from Wales's per capita footprint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</si>
</sst>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0000000"/>
  </numFmts>
  <fonts count="16" x14ac:knownFonts="1">
    <font>
      <sz val="11"/>
      <color theme="1"/>
      <name val="Calibri"/>
      <family val="2"/>
      <scheme val="minor"/>
    </font>
    <font>
      <b/>
      <sz val="11"/>
      <color indexed="8"/>
      <name val="Calibri"/>
      <family val="2"/>
    </font>
    <font>
      <sz val="10"/>
      <name val="Arial"/>
      <family val="2"/>
    </font>
    <font>
      <b/>
      <sz val="9"/>
      <color indexed="81"/>
      <name val="Tahoma"/>
      <family val="2"/>
    </font>
    <font>
      <sz val="9"/>
      <color indexed="81"/>
      <name val="Tahoma"/>
      <family val="2"/>
    </font>
    <font>
      <sz val="11"/>
      <name val="Calibri"/>
      <family val="2"/>
    </font>
    <font>
      <b/>
      <sz val="11"/>
      <name val="Calibri"/>
      <family val="2"/>
    </font>
    <font>
      <b/>
      <sz val="11"/>
      <color indexed="10"/>
      <name val="Calibri"/>
      <family val="2"/>
    </font>
    <font>
      <sz val="8"/>
      <name val="Arial"/>
      <family val="2"/>
    </font>
    <font>
      <vertAlign val="superscript"/>
      <sz val="8"/>
      <name val="Arial"/>
      <family val="2"/>
    </font>
    <font>
      <b/>
      <sz val="12"/>
      <color indexed="8"/>
      <name val="Calibri"/>
      <family val="2"/>
    </font>
    <font>
      <b/>
      <sz val="14"/>
      <color indexed="8"/>
      <name val="Calibri"/>
      <family val="2"/>
    </font>
    <font>
      <b/>
      <sz val="8"/>
      <color indexed="8"/>
      <name val="Calibri"/>
      <family val="2"/>
    </font>
    <font>
      <u/>
      <sz val="11"/>
      <color indexed="8"/>
      <name val="Calibri"/>
      <family val="2"/>
    </font>
    <font>
      <b/>
      <sz val="9"/>
      <name val="Calibri"/>
      <family val="2"/>
    </font>
    <font>
      <sz val="8"/>
      <color indexed="8"/>
      <name val="Calibri"/>
      <family val="2"/>
    </font>
  </fonts>
  <fills count="8">
    <fill>
      <patternFill patternType="none"/>
    </fill>
    <fill>
      <patternFill patternType="gray125"/>
    </fill>
    <fill>
      <patternFill patternType="solid">
        <fgColor indexed="31"/>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
      <patternFill patternType="solid">
        <fgColor indexed="27"/>
        <bgColor indexed="64"/>
      </patternFill>
    </fill>
  </fills>
  <borders count="24">
    <border>
      <left/>
      <right/>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4">
    <xf numFmtId="0" fontId="0" fillId="0" borderId="0"/>
    <xf numFmtId="0" fontId="2" fillId="0" borderId="0"/>
    <xf numFmtId="0" fontId="2" fillId="0" borderId="0"/>
    <xf numFmtId="0" fontId="2" fillId="0" borderId="0"/>
  </cellStyleXfs>
  <cellXfs count="135">
    <xf numFmtId="0" fontId="0" fillId="0" borderId="0" xfId="0"/>
    <xf numFmtId="0" fontId="1" fillId="0" borderId="0" xfId="0" applyFont="1"/>
    <xf numFmtId="0" fontId="0" fillId="0" borderId="0" xfId="0" applyFont="1"/>
    <xf numFmtId="0" fontId="5" fillId="0" borderId="0" xfId="3" applyFont="1"/>
    <xf numFmtId="0" fontId="6" fillId="0" borderId="0" xfId="3" applyFont="1"/>
    <xf numFmtId="0" fontId="0" fillId="2" borderId="0" xfId="0" applyFill="1"/>
    <xf numFmtId="0" fontId="0" fillId="3" borderId="0" xfId="0" applyFill="1"/>
    <xf numFmtId="0" fontId="6" fillId="0" borderId="1" xfId="3" applyFont="1" applyBorder="1"/>
    <xf numFmtId="0" fontId="5" fillId="0" borderId="2" xfId="3" applyFont="1" applyBorder="1"/>
    <xf numFmtId="0" fontId="0" fillId="0" borderId="0" xfId="0" applyBorder="1"/>
    <xf numFmtId="0" fontId="7" fillId="0" borderId="0" xfId="0" applyFont="1"/>
    <xf numFmtId="0" fontId="6" fillId="0" borderId="0" xfId="3" applyFont="1" applyBorder="1"/>
    <xf numFmtId="0" fontId="0" fillId="0" borderId="0" xfId="0" applyFill="1" applyBorder="1"/>
    <xf numFmtId="0" fontId="5" fillId="0" borderId="0" xfId="3" applyFont="1" applyFill="1" applyBorder="1"/>
    <xf numFmtId="0" fontId="0" fillId="0" borderId="0" xfId="0" applyFill="1"/>
    <xf numFmtId="0" fontId="8" fillId="0" borderId="0" xfId="1" applyFont="1" applyFill="1" applyBorder="1"/>
    <xf numFmtId="0" fontId="8" fillId="0" borderId="0" xfId="0" applyFont="1" applyFill="1" applyBorder="1" applyProtection="1">
      <protection locked="0"/>
    </xf>
    <xf numFmtId="0" fontId="8" fillId="0" borderId="0" xfId="0" applyFont="1" applyFill="1" applyBorder="1"/>
    <xf numFmtId="0" fontId="8" fillId="0" borderId="0" xfId="0" applyFont="1" applyFill="1" applyBorder="1" applyAlignment="1">
      <alignment horizontal="center"/>
    </xf>
    <xf numFmtId="164" fontId="8" fillId="0" borderId="0" xfId="2" applyNumberFormat="1" applyFont="1" applyFill="1" applyBorder="1" applyAlignment="1">
      <alignment horizontal="right"/>
    </xf>
    <xf numFmtId="0" fontId="8" fillId="0" borderId="0" xfId="2" applyFont="1" applyFill="1" applyBorder="1"/>
    <xf numFmtId="0" fontId="2" fillId="0" borderId="0" xfId="2"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8" fillId="0" borderId="7" xfId="0" applyFont="1" applyFill="1" applyBorder="1"/>
    <xf numFmtId="0" fontId="0" fillId="0" borderId="8" xfId="0" applyFill="1" applyBorder="1"/>
    <xf numFmtId="165" fontId="0" fillId="0" borderId="0" xfId="0" applyNumberFormat="1"/>
    <xf numFmtId="2" fontId="0" fillId="0" borderId="0" xfId="0" applyNumberFormat="1" applyBorder="1" applyAlignment="1">
      <alignment horizontal="center"/>
    </xf>
    <xf numFmtId="0" fontId="5" fillId="0" borderId="0" xfId="3" applyFont="1" applyBorder="1"/>
    <xf numFmtId="0" fontId="6" fillId="0" borderId="9" xfId="3" applyFont="1" applyBorder="1"/>
    <xf numFmtId="0" fontId="0" fillId="0" borderId="2" xfId="0" applyBorder="1"/>
    <xf numFmtId="2" fontId="0" fillId="0" borderId="10" xfId="0" applyNumberFormat="1" applyBorder="1" applyAlignment="1">
      <alignment horizontal="center"/>
    </xf>
    <xf numFmtId="0" fontId="5" fillId="0" borderId="2" xfId="3" applyFont="1" applyFill="1" applyBorder="1"/>
    <xf numFmtId="2" fontId="0" fillId="0" borderId="10" xfId="0" applyNumberFormat="1" applyFill="1" applyBorder="1" applyAlignment="1">
      <alignment horizontal="center"/>
    </xf>
    <xf numFmtId="0" fontId="5" fillId="0" borderId="11" xfId="3" applyFont="1" applyFill="1" applyBorder="1"/>
    <xf numFmtId="2" fontId="0" fillId="0" borderId="12" xfId="0" applyNumberFormat="1" applyBorder="1"/>
    <xf numFmtId="0" fontId="5" fillId="0" borderId="13" xfId="3" applyFont="1" applyFill="1" applyBorder="1"/>
    <xf numFmtId="2" fontId="0" fillId="0" borderId="14" xfId="0" applyNumberFormat="1" applyFont="1" applyFill="1" applyBorder="1"/>
    <xf numFmtId="2" fontId="0" fillId="0" borderId="14" xfId="0" applyNumberFormat="1" applyBorder="1"/>
    <xf numFmtId="0" fontId="0" fillId="0" borderId="0" xfId="0" applyFont="1" applyFill="1"/>
    <xf numFmtId="0" fontId="0" fillId="0" borderId="0" xfId="0" applyAlignment="1">
      <alignment horizontal="right"/>
    </xf>
    <xf numFmtId="0" fontId="5" fillId="4" borderId="2" xfId="3" applyFont="1" applyFill="1" applyBorder="1"/>
    <xf numFmtId="2" fontId="0" fillId="4" borderId="10" xfId="0" applyNumberFormat="1" applyFill="1" applyBorder="1" applyAlignment="1">
      <alignment horizontal="center"/>
    </xf>
    <xf numFmtId="10" fontId="0" fillId="0" borderId="0" xfId="0" applyNumberFormat="1"/>
    <xf numFmtId="0" fontId="0" fillId="4" borderId="0" xfId="0" applyFill="1"/>
    <xf numFmtId="0" fontId="0" fillId="5" borderId="0" xfId="0" applyFill="1"/>
    <xf numFmtId="2" fontId="0" fillId="0" borderId="0" xfId="0" applyNumberFormat="1"/>
    <xf numFmtId="10" fontId="0" fillId="0" borderId="0" xfId="0" applyNumberFormat="1" applyFill="1"/>
    <xf numFmtId="9" fontId="0" fillId="0" borderId="0" xfId="0" applyNumberFormat="1" applyFill="1"/>
    <xf numFmtId="0" fontId="0" fillId="0" borderId="0" xfId="0" applyFill="1" applyAlignment="1">
      <alignment vertical="top" wrapText="1"/>
    </xf>
    <xf numFmtId="0" fontId="0" fillId="2" borderId="0" xfId="0" applyFill="1" applyBorder="1"/>
    <xf numFmtId="0" fontId="0" fillId="6" borderId="15" xfId="0" applyFill="1" applyBorder="1" applyProtection="1">
      <protection locked="0"/>
    </xf>
    <xf numFmtId="0" fontId="0" fillId="6" borderId="16" xfId="0" applyFill="1" applyBorder="1" applyProtection="1">
      <protection locked="0"/>
    </xf>
    <xf numFmtId="0" fontId="0" fillId="6" borderId="17" xfId="0" applyFill="1" applyBorder="1" applyProtection="1">
      <protection locked="0"/>
    </xf>
    <xf numFmtId="0" fontId="0" fillId="6" borderId="18" xfId="0" applyFill="1" applyBorder="1" applyProtection="1">
      <protection locked="0"/>
    </xf>
    <xf numFmtId="2" fontId="0" fillId="6" borderId="19" xfId="0" applyNumberFormat="1" applyFill="1" applyBorder="1" applyAlignment="1" applyProtection="1">
      <alignment horizontal="center"/>
    </xf>
    <xf numFmtId="2" fontId="1" fillId="6" borderId="18" xfId="0" applyNumberFormat="1" applyFont="1" applyFill="1" applyBorder="1"/>
    <xf numFmtId="164" fontId="0" fillId="6" borderId="15" xfId="0" applyNumberFormat="1" applyFill="1" applyBorder="1"/>
    <xf numFmtId="164" fontId="0" fillId="6" borderId="16" xfId="0" applyNumberFormat="1" applyFill="1" applyBorder="1"/>
    <xf numFmtId="164" fontId="0" fillId="6" borderId="17" xfId="0" applyNumberFormat="1" applyFill="1" applyBorder="1"/>
    <xf numFmtId="164" fontId="0" fillId="6" borderId="18" xfId="0" applyNumberFormat="1" applyFill="1" applyBorder="1"/>
    <xf numFmtId="2" fontId="0" fillId="2" borderId="0" xfId="0" applyNumberFormat="1" applyFill="1" applyBorder="1" applyAlignment="1" applyProtection="1">
      <alignment horizontal="center"/>
    </xf>
    <xf numFmtId="2" fontId="0" fillId="2" borderId="0" xfId="0" applyNumberFormat="1" applyFill="1" applyBorder="1"/>
    <xf numFmtId="164" fontId="0" fillId="0" borderId="0" xfId="0" applyNumberFormat="1"/>
    <xf numFmtId="0" fontId="0" fillId="5" borderId="18" xfId="0" applyFill="1" applyBorder="1" applyProtection="1"/>
    <xf numFmtId="2" fontId="5" fillId="0" borderId="0" xfId="3" applyNumberFormat="1" applyFont="1"/>
    <xf numFmtId="2" fontId="6" fillId="0" borderId="0" xfId="3" applyNumberFormat="1" applyFont="1"/>
    <xf numFmtId="0" fontId="7" fillId="0" borderId="19" xfId="0" applyFont="1" applyBorder="1" applyAlignment="1">
      <alignment horizontal="right"/>
    </xf>
    <xf numFmtId="0" fontId="0" fillId="0" borderId="20" xfId="0" applyBorder="1"/>
    <xf numFmtId="0" fontId="0" fillId="5" borderId="21" xfId="0" applyFill="1" applyBorder="1"/>
    <xf numFmtId="2" fontId="0" fillId="0" borderId="0" xfId="0" applyNumberFormat="1" applyFont="1"/>
    <xf numFmtId="0" fontId="0" fillId="2" borderId="22" xfId="0" applyFill="1" applyBorder="1"/>
    <xf numFmtId="0" fontId="0" fillId="2" borderId="9" xfId="0" applyFill="1" applyBorder="1"/>
    <xf numFmtId="0" fontId="0" fillId="2" borderId="2" xfId="0" applyFill="1" applyBorder="1"/>
    <xf numFmtId="0" fontId="0" fillId="2" borderId="10" xfId="0" applyFill="1" applyBorder="1"/>
    <xf numFmtId="0" fontId="0" fillId="2" borderId="0" xfId="0" applyFill="1" applyBorder="1" applyProtection="1">
      <protection hidden="1"/>
    </xf>
    <xf numFmtId="0" fontId="0" fillId="2" borderId="11" xfId="0" applyFill="1" applyBorder="1"/>
    <xf numFmtId="0" fontId="0" fillId="2" borderId="23" xfId="0" applyFill="1" applyBorder="1"/>
    <xf numFmtId="0" fontId="0" fillId="2" borderId="12" xfId="0" applyFill="1" applyBorder="1"/>
    <xf numFmtId="0" fontId="0" fillId="2" borderId="1" xfId="0" applyFill="1" applyBorder="1" applyProtection="1"/>
    <xf numFmtId="0" fontId="11" fillId="2" borderId="22" xfId="0" applyFont="1" applyFill="1" applyBorder="1" applyProtection="1"/>
    <xf numFmtId="0" fontId="0" fillId="2" borderId="22" xfId="0" applyFill="1" applyBorder="1" applyProtection="1"/>
    <xf numFmtId="0" fontId="10" fillId="2" borderId="22" xfId="0" applyFont="1" applyFill="1" applyBorder="1" applyProtection="1"/>
    <xf numFmtId="0" fontId="10" fillId="2" borderId="22" xfId="0" applyFont="1" applyFill="1" applyBorder="1" applyAlignment="1" applyProtection="1">
      <alignment horizontal="center"/>
    </xf>
    <xf numFmtId="0" fontId="0" fillId="2" borderId="9" xfId="0" applyFill="1" applyBorder="1" applyProtection="1"/>
    <xf numFmtId="0" fontId="0" fillId="2" borderId="2" xfId="0" applyFill="1" applyBorder="1" applyProtection="1"/>
    <xf numFmtId="0" fontId="11" fillId="2" borderId="0" xfId="0" applyFont="1" applyFill="1" applyBorder="1" applyProtection="1"/>
    <xf numFmtId="0" fontId="0" fillId="2" borderId="0" xfId="0" applyFill="1" applyBorder="1" applyProtection="1"/>
    <xf numFmtId="0" fontId="0" fillId="2" borderId="10" xfId="0" applyFill="1" applyBorder="1" applyProtection="1"/>
    <xf numFmtId="0" fontId="0" fillId="6" borderId="21" xfId="0" applyFill="1" applyBorder="1" applyProtection="1"/>
    <xf numFmtId="2" fontId="11" fillId="6" borderId="19" xfId="0" applyNumberFormat="1" applyFont="1" applyFill="1" applyBorder="1" applyAlignment="1" applyProtection="1">
      <alignment horizontal="center"/>
    </xf>
    <xf numFmtId="2" fontId="11" fillId="2" borderId="0" xfId="0" applyNumberFormat="1" applyFont="1" applyFill="1" applyBorder="1" applyAlignment="1" applyProtection="1">
      <alignment horizontal="center"/>
    </xf>
    <xf numFmtId="0" fontId="0" fillId="2" borderId="0" xfId="0" applyFont="1" applyFill="1" applyBorder="1" applyProtection="1"/>
    <xf numFmtId="0" fontId="1" fillId="2" borderId="0" xfId="0" applyFont="1" applyFill="1" applyBorder="1" applyAlignment="1" applyProtection="1">
      <alignment horizontal="center"/>
    </xf>
    <xf numFmtId="0" fontId="10" fillId="2" borderId="0" xfId="0" applyFont="1" applyFill="1" applyBorder="1" applyProtection="1"/>
    <xf numFmtId="0" fontId="12" fillId="2" borderId="0" xfId="0" applyFont="1" applyFill="1" applyBorder="1" applyAlignment="1" applyProtection="1">
      <alignment horizontal="center"/>
    </xf>
    <xf numFmtId="0" fontId="0" fillId="2" borderId="2" xfId="0" applyFill="1" applyBorder="1" applyAlignment="1" applyProtection="1">
      <alignment horizontal="center"/>
    </xf>
    <xf numFmtId="0" fontId="1" fillId="2" borderId="0" xfId="0" applyFont="1" applyFill="1" applyBorder="1" applyProtection="1"/>
    <xf numFmtId="0" fontId="5" fillId="2" borderId="0" xfId="3" applyFont="1" applyFill="1" applyBorder="1" applyProtection="1"/>
    <xf numFmtId="0" fontId="6" fillId="2" borderId="0" xfId="3" applyFont="1" applyFill="1" applyBorder="1" applyProtection="1"/>
    <xf numFmtId="0" fontId="6" fillId="6" borderId="1" xfId="3" applyFont="1" applyFill="1" applyBorder="1" applyProtection="1"/>
    <xf numFmtId="0" fontId="14" fillId="6" borderId="9" xfId="3" applyFont="1" applyFill="1" applyBorder="1" applyAlignment="1" applyProtection="1">
      <alignment horizontal="right"/>
    </xf>
    <xf numFmtId="0" fontId="0" fillId="6" borderId="2" xfId="0" applyFill="1" applyBorder="1" applyProtection="1"/>
    <xf numFmtId="2" fontId="0" fillId="6" borderId="10" xfId="0" applyNumberFormat="1" applyFill="1" applyBorder="1" applyAlignment="1" applyProtection="1">
      <alignment horizontal="center"/>
    </xf>
    <xf numFmtId="0" fontId="5" fillId="6" borderId="13" xfId="3" applyFont="1" applyFill="1" applyBorder="1" applyProtection="1"/>
    <xf numFmtId="2" fontId="0" fillId="6" borderId="14" xfId="0" applyNumberFormat="1" applyFont="1" applyFill="1" applyBorder="1" applyProtection="1"/>
    <xf numFmtId="2" fontId="0" fillId="2" borderId="0" xfId="0" applyNumberFormat="1" applyFont="1" applyFill="1" applyBorder="1" applyProtection="1"/>
    <xf numFmtId="0" fontId="5" fillId="6" borderId="2" xfId="3" applyFont="1" applyFill="1" applyBorder="1" applyProtection="1"/>
    <xf numFmtId="2" fontId="0" fillId="6" borderId="14" xfId="0" applyNumberFormat="1" applyFill="1" applyBorder="1" applyProtection="1"/>
    <xf numFmtId="2" fontId="0" fillId="2" borderId="0" xfId="0" applyNumberFormat="1" applyFill="1" applyBorder="1" applyProtection="1"/>
    <xf numFmtId="0" fontId="5" fillId="6" borderId="11" xfId="3" applyFont="1" applyFill="1" applyBorder="1" applyProtection="1"/>
    <xf numFmtId="2" fontId="0" fillId="6" borderId="12" xfId="0" applyNumberFormat="1" applyFill="1" applyBorder="1" applyProtection="1"/>
    <xf numFmtId="0" fontId="0" fillId="2" borderId="11" xfId="0" applyFill="1" applyBorder="1" applyProtection="1"/>
    <xf numFmtId="0" fontId="0" fillId="2" borderId="23" xfId="0" applyFont="1" applyFill="1" applyBorder="1" applyProtection="1"/>
    <xf numFmtId="0" fontId="0" fillId="2" borderId="23" xfId="0" applyFill="1" applyBorder="1" applyProtection="1"/>
    <xf numFmtId="0" fontId="0" fillId="2" borderId="12" xfId="0" applyFill="1" applyBorder="1" applyProtection="1"/>
    <xf numFmtId="0" fontId="0" fillId="0" borderId="0" xfId="0" applyProtection="1"/>
    <xf numFmtId="2" fontId="11" fillId="7" borderId="0" xfId="0" applyNumberFormat="1" applyFont="1" applyFill="1" applyBorder="1" applyAlignment="1" applyProtection="1">
      <alignment horizontal="center"/>
    </xf>
    <xf numFmtId="0" fontId="0" fillId="7" borderId="0" xfId="0" applyFill="1" applyBorder="1" applyProtection="1"/>
    <xf numFmtId="0" fontId="11" fillId="2" borderId="1" xfId="0" applyFont="1" applyFill="1" applyBorder="1"/>
    <xf numFmtId="0" fontId="1" fillId="2" borderId="2" xfId="0" applyFont="1" applyFill="1" applyBorder="1"/>
    <xf numFmtId="0" fontId="5" fillId="2" borderId="2" xfId="3" applyFont="1" applyFill="1" applyBorder="1"/>
    <xf numFmtId="0" fontId="0" fillId="2" borderId="2" xfId="0" applyFont="1" applyFill="1" applyBorder="1"/>
    <xf numFmtId="164" fontId="0" fillId="2" borderId="0" xfId="0" applyNumberFormat="1" applyFill="1" applyBorder="1"/>
    <xf numFmtId="0" fontId="6" fillId="2" borderId="2" xfId="3" applyFont="1" applyFill="1" applyBorder="1"/>
    <xf numFmtId="164" fontId="0" fillId="7" borderId="0" xfId="0" applyNumberFormat="1" applyFill="1" applyBorder="1"/>
    <xf numFmtId="2" fontId="0" fillId="7" borderId="0" xfId="0" applyNumberFormat="1" applyFill="1" applyBorder="1"/>
    <xf numFmtId="2" fontId="1" fillId="7" borderId="0" xfId="0" applyNumberFormat="1" applyFont="1" applyFill="1" applyBorder="1"/>
    <xf numFmtId="0" fontId="0" fillId="7" borderId="0" xfId="0" applyFill="1" applyBorder="1"/>
    <xf numFmtId="0" fontId="15" fillId="2" borderId="0" xfId="0" applyFont="1" applyFill="1" applyBorder="1" applyAlignment="1">
      <alignment horizontal="center"/>
    </xf>
    <xf numFmtId="0" fontId="15" fillId="2" borderId="0" xfId="0" applyFont="1" applyFill="1" applyBorder="1"/>
    <xf numFmtId="0" fontId="12" fillId="2" borderId="0" xfId="0" applyFont="1" applyFill="1" applyBorder="1" applyAlignment="1">
      <alignment horizontal="center"/>
    </xf>
  </cellXfs>
  <cellStyles count="4">
    <cellStyle name="Normal" xfId="0" builtinId="0"/>
    <cellStyle name="Normal 11" xfId="1"/>
    <cellStyle name="Normal 11 2" xfId="2"/>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1428750</xdr:colOff>
      <xdr:row>1</xdr:row>
      <xdr:rowOff>95250</xdr:rowOff>
    </xdr:from>
    <xdr:to>
      <xdr:col>8</xdr:col>
      <xdr:colOff>438150</xdr:colOff>
      <xdr:row>4</xdr:row>
      <xdr:rowOff>85725</xdr:rowOff>
    </xdr:to>
    <xdr:pic>
      <xdr:nvPicPr>
        <xdr:cNvPr id="2059" name="Picture 2" descr="seinewv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20625" y="333375"/>
          <a:ext cx="1695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K141"/>
  <sheetViews>
    <sheetView tabSelected="1" workbookViewId="0">
      <selection activeCell="C16" sqref="C16"/>
    </sheetView>
  </sheetViews>
  <sheetFormatPr defaultRowHeight="15" x14ac:dyDescent="0.25"/>
  <cols>
    <col min="2" max="2" width="77.7109375" style="2" customWidth="1"/>
    <col min="3" max="3" width="25.140625" customWidth="1"/>
    <col min="4" max="4" width="15.140625" customWidth="1"/>
    <col min="5" max="5" width="25.85546875" customWidth="1"/>
    <col min="6" max="6" width="14.85546875" customWidth="1"/>
    <col min="7" max="7" width="25.140625" customWidth="1"/>
    <col min="8" max="8" width="15.140625" customWidth="1"/>
    <col min="9" max="9" width="25.85546875" customWidth="1"/>
  </cols>
  <sheetData>
    <row r="1" spans="1:11" ht="18.75" x14ac:dyDescent="0.3">
      <c r="A1" s="82"/>
      <c r="B1" s="83" t="s">
        <v>189</v>
      </c>
      <c r="C1" s="84"/>
      <c r="D1" s="84"/>
      <c r="E1" s="84"/>
      <c r="F1" s="84"/>
      <c r="G1" s="85"/>
      <c r="H1" s="86" t="s">
        <v>236</v>
      </c>
      <c r="I1" s="84"/>
      <c r="J1" s="84"/>
      <c r="K1" s="87"/>
    </row>
    <row r="2" spans="1:11" ht="19.5" thickBot="1" x14ac:dyDescent="0.35">
      <c r="A2" s="88"/>
      <c r="B2" s="89"/>
      <c r="C2" s="90"/>
      <c r="D2" s="90"/>
      <c r="E2" s="90"/>
      <c r="F2" s="90"/>
      <c r="G2" s="90"/>
      <c r="H2" s="90"/>
      <c r="I2" s="90"/>
      <c r="J2" s="90"/>
      <c r="K2" s="91"/>
    </row>
    <row r="3" spans="1:11" ht="15.75" thickBot="1" x14ac:dyDescent="0.3">
      <c r="A3" s="88"/>
      <c r="B3" s="90" t="s">
        <v>211</v>
      </c>
      <c r="C3" s="58">
        <f>BackgroundCalculations_Current!F114/DataEntrySheet!C16</f>
        <v>0.91977962700000004</v>
      </c>
      <c r="D3" s="92" t="s">
        <v>190</v>
      </c>
      <c r="E3" s="90"/>
      <c r="F3" s="90"/>
      <c r="G3" s="64"/>
      <c r="H3" s="90"/>
      <c r="I3" s="90"/>
      <c r="J3" s="90"/>
      <c r="K3" s="91"/>
    </row>
    <row r="4" spans="1:11" ht="15.75" thickBot="1" x14ac:dyDescent="0.3">
      <c r="A4" s="88"/>
      <c r="B4" s="90"/>
      <c r="C4" s="64"/>
      <c r="D4" s="90"/>
      <c r="E4" s="90"/>
      <c r="F4" s="90"/>
      <c r="G4" s="64"/>
      <c r="H4" s="90"/>
      <c r="I4" s="90"/>
      <c r="J4" s="90"/>
      <c r="K4" s="91"/>
    </row>
    <row r="5" spans="1:11" ht="19.5" thickBot="1" x14ac:dyDescent="0.35">
      <c r="A5" s="88"/>
      <c r="B5" s="90" t="s">
        <v>255</v>
      </c>
      <c r="C5" s="93">
        <f>'BackCalculation on habitation'!F114/DataEntrySheet!E16</f>
        <v>0.38299747950000002</v>
      </c>
      <c r="D5" s="92" t="s">
        <v>191</v>
      </c>
      <c r="E5" s="90"/>
      <c r="F5" s="90"/>
      <c r="G5" s="64"/>
      <c r="H5" s="90"/>
      <c r="I5" s="90"/>
      <c r="J5" s="90"/>
      <c r="K5" s="91"/>
    </row>
    <row r="6" spans="1:11" ht="15.75" thickBot="1" x14ac:dyDescent="0.3">
      <c r="A6" s="88"/>
      <c r="B6" s="90"/>
      <c r="C6" s="64"/>
      <c r="D6" s="90"/>
      <c r="E6" s="90"/>
      <c r="F6" s="90"/>
      <c r="G6" s="64"/>
      <c r="H6" s="90"/>
      <c r="I6" s="90"/>
      <c r="J6" s="90"/>
      <c r="K6" s="91"/>
    </row>
    <row r="7" spans="1:11" ht="19.5" thickBot="1" x14ac:dyDescent="0.35">
      <c r="A7" s="88"/>
      <c r="B7" s="90" t="s">
        <v>230</v>
      </c>
      <c r="C7" s="93">
        <f>BackgroundCalculations_Yr3!F114/G16</f>
        <v>0.38299747950000002</v>
      </c>
      <c r="D7" s="92" t="s">
        <v>191</v>
      </c>
      <c r="E7" s="90"/>
      <c r="F7" s="90"/>
      <c r="G7" s="64"/>
      <c r="H7" s="90"/>
      <c r="I7" s="90"/>
      <c r="J7" s="90"/>
      <c r="K7" s="91"/>
    </row>
    <row r="8" spans="1:11" ht="15.75" thickBot="1" x14ac:dyDescent="0.3">
      <c r="A8" s="88"/>
      <c r="B8" s="90"/>
      <c r="C8" s="90"/>
      <c r="D8" s="90"/>
      <c r="E8" s="90"/>
      <c r="F8" s="90"/>
      <c r="G8" s="90"/>
      <c r="H8" s="90"/>
      <c r="I8" s="90"/>
      <c r="J8" s="90"/>
      <c r="K8" s="91"/>
    </row>
    <row r="9" spans="1:11" ht="19.5" thickBot="1" x14ac:dyDescent="0.35">
      <c r="A9" s="88"/>
      <c r="B9" s="90" t="s">
        <v>188</v>
      </c>
      <c r="C9" s="93">
        <f>BackgroundCalculation_Future!F114/DataEntrySheet!I16</f>
        <v>0.38299747950000002</v>
      </c>
      <c r="D9" s="92" t="s">
        <v>191</v>
      </c>
      <c r="E9" s="90"/>
      <c r="F9" s="90"/>
      <c r="G9" s="94"/>
      <c r="H9" s="90"/>
      <c r="I9" s="90"/>
      <c r="J9" s="90"/>
      <c r="K9" s="91"/>
    </row>
    <row r="10" spans="1:11" ht="18.75" x14ac:dyDescent="0.3">
      <c r="A10" s="88"/>
      <c r="B10" s="90"/>
      <c r="C10" s="120"/>
      <c r="D10" s="121"/>
      <c r="E10" s="90"/>
      <c r="F10" s="90"/>
      <c r="G10" s="94"/>
      <c r="H10" s="90"/>
      <c r="I10" s="90"/>
      <c r="J10" s="90"/>
      <c r="K10" s="91"/>
    </row>
    <row r="11" spans="1:11" s="119" customFormat="1" x14ac:dyDescent="0.25">
      <c r="A11" s="88"/>
      <c r="B11" s="95"/>
      <c r="C11" s="96" t="s">
        <v>237</v>
      </c>
      <c r="D11" s="90"/>
      <c r="E11" s="96" t="s">
        <v>243</v>
      </c>
      <c r="F11" s="90"/>
      <c r="G11" s="96" t="s">
        <v>238</v>
      </c>
      <c r="H11" s="90"/>
      <c r="I11" s="96" t="s">
        <v>207</v>
      </c>
      <c r="J11" s="90"/>
      <c r="K11" s="91"/>
    </row>
    <row r="12" spans="1:11" s="119" customFormat="1" ht="15.75" x14ac:dyDescent="0.25">
      <c r="A12" s="88" t="s">
        <v>205</v>
      </c>
      <c r="B12" s="97" t="s">
        <v>193</v>
      </c>
      <c r="C12" s="96" t="s">
        <v>244</v>
      </c>
      <c r="D12" s="90"/>
      <c r="E12" s="96" t="s">
        <v>247</v>
      </c>
      <c r="F12" s="90"/>
      <c r="G12" s="96" t="s">
        <v>245</v>
      </c>
      <c r="H12" s="90"/>
      <c r="I12" s="96" t="s">
        <v>250</v>
      </c>
      <c r="J12" s="90"/>
      <c r="K12" s="91"/>
    </row>
    <row r="13" spans="1:11" s="119" customFormat="1" ht="15.75" x14ac:dyDescent="0.25">
      <c r="A13" s="88"/>
      <c r="B13" s="97" t="s">
        <v>209</v>
      </c>
      <c r="C13" s="96" t="s">
        <v>246</v>
      </c>
      <c r="D13" s="90"/>
      <c r="E13" s="96" t="s">
        <v>248</v>
      </c>
      <c r="F13" s="90"/>
      <c r="G13" s="96" t="s">
        <v>249</v>
      </c>
      <c r="H13" s="90"/>
      <c r="I13" s="96" t="s">
        <v>251</v>
      </c>
      <c r="J13" s="90"/>
      <c r="K13" s="91"/>
    </row>
    <row r="14" spans="1:11" s="119" customFormat="1" ht="15.75" x14ac:dyDescent="0.25">
      <c r="A14" s="88"/>
      <c r="B14" s="97"/>
      <c r="C14" s="98" t="s">
        <v>208</v>
      </c>
      <c r="D14" s="90"/>
      <c r="E14" s="96"/>
      <c r="F14" s="90"/>
      <c r="G14" s="98" t="s">
        <v>208</v>
      </c>
      <c r="H14" s="90"/>
      <c r="I14" s="96"/>
      <c r="J14" s="90"/>
      <c r="K14" s="91"/>
    </row>
    <row r="15" spans="1:11" s="119" customFormat="1" ht="15.75" thickBot="1" x14ac:dyDescent="0.3">
      <c r="A15" s="99"/>
      <c r="B15" s="95"/>
      <c r="C15" s="96"/>
      <c r="D15" s="90"/>
      <c r="E15" s="90"/>
      <c r="F15" s="90"/>
      <c r="G15" s="96"/>
      <c r="H15" s="90"/>
      <c r="I15" s="90"/>
      <c r="J15" s="90"/>
      <c r="K15" s="91"/>
    </row>
    <row r="16" spans="1:11" ht="15.75" thickBot="1" x14ac:dyDescent="0.3">
      <c r="A16" s="99">
        <v>1</v>
      </c>
      <c r="B16" s="95" t="s">
        <v>178</v>
      </c>
      <c r="C16" s="57">
        <v>1</v>
      </c>
      <c r="D16" s="90"/>
      <c r="E16" s="57">
        <v>1</v>
      </c>
      <c r="F16" s="90"/>
      <c r="G16" s="57">
        <v>1</v>
      </c>
      <c r="H16" s="90"/>
      <c r="I16" s="57">
        <v>1</v>
      </c>
      <c r="J16" s="90"/>
      <c r="K16" s="91"/>
    </row>
    <row r="17" spans="1:11" ht="15.75" thickBot="1" x14ac:dyDescent="0.3">
      <c r="A17" s="99"/>
      <c r="B17" s="95"/>
      <c r="C17" s="90"/>
      <c r="D17" s="90"/>
      <c r="E17" s="90"/>
      <c r="F17" s="90"/>
      <c r="G17" s="90"/>
      <c r="H17" s="90"/>
      <c r="I17" s="90"/>
      <c r="J17" s="90"/>
      <c r="K17" s="91"/>
    </row>
    <row r="18" spans="1:11" ht="15.75" thickBot="1" x14ac:dyDescent="0.3">
      <c r="A18" s="99">
        <v>2</v>
      </c>
      <c r="B18" s="95" t="s">
        <v>184</v>
      </c>
      <c r="C18" s="57">
        <v>0</v>
      </c>
      <c r="D18" s="90" t="s">
        <v>36</v>
      </c>
      <c r="E18" s="90"/>
      <c r="F18" s="90"/>
      <c r="G18" s="57">
        <v>0</v>
      </c>
      <c r="H18" s="90" t="s">
        <v>36</v>
      </c>
      <c r="I18" s="90"/>
      <c r="J18" s="90"/>
      <c r="K18" s="91"/>
    </row>
    <row r="19" spans="1:11" x14ac:dyDescent="0.25">
      <c r="A19" s="99"/>
      <c r="B19" s="95"/>
      <c r="C19" s="90"/>
      <c r="D19" s="90"/>
      <c r="E19" s="90"/>
      <c r="F19" s="90"/>
      <c r="G19" s="90"/>
      <c r="H19" s="90"/>
      <c r="I19" s="90"/>
      <c r="J19" s="90"/>
      <c r="K19" s="91"/>
    </row>
    <row r="20" spans="1:11" ht="15.75" thickBot="1" x14ac:dyDescent="0.3">
      <c r="A20" s="99"/>
      <c r="B20" s="100" t="s">
        <v>7</v>
      </c>
      <c r="C20" s="100"/>
      <c r="D20" s="90"/>
      <c r="E20" s="90"/>
      <c r="F20" s="90"/>
      <c r="G20" s="100"/>
      <c r="H20" s="90"/>
      <c r="I20" s="90"/>
      <c r="J20" s="90"/>
      <c r="K20" s="91"/>
    </row>
    <row r="21" spans="1:11" x14ac:dyDescent="0.25">
      <c r="A21" s="99">
        <v>3</v>
      </c>
      <c r="B21" s="101" t="s">
        <v>220</v>
      </c>
      <c r="C21" s="54">
        <v>0</v>
      </c>
      <c r="D21" s="90" t="s">
        <v>10</v>
      </c>
      <c r="E21" s="54">
        <v>0</v>
      </c>
      <c r="F21" s="90" t="s">
        <v>10</v>
      </c>
      <c r="G21" s="54">
        <v>0</v>
      </c>
      <c r="H21" s="90" t="s">
        <v>10</v>
      </c>
      <c r="I21" s="54">
        <v>0</v>
      </c>
      <c r="J21" s="90" t="s">
        <v>10</v>
      </c>
      <c r="K21" s="91"/>
    </row>
    <row r="22" spans="1:11" x14ac:dyDescent="0.25">
      <c r="A22" s="99">
        <v>4</v>
      </c>
      <c r="B22" s="95" t="s">
        <v>8</v>
      </c>
      <c r="C22" s="56">
        <v>0</v>
      </c>
      <c r="D22" s="90" t="s">
        <v>10</v>
      </c>
      <c r="E22" s="56">
        <v>0</v>
      </c>
      <c r="F22" s="90" t="s">
        <v>10</v>
      </c>
      <c r="G22" s="56">
        <v>0</v>
      </c>
      <c r="H22" s="90" t="s">
        <v>10</v>
      </c>
      <c r="I22" s="56">
        <v>0</v>
      </c>
      <c r="J22" s="90" t="s">
        <v>10</v>
      </c>
      <c r="K22" s="91"/>
    </row>
    <row r="23" spans="1:11" ht="15.75" thickBot="1" x14ac:dyDescent="0.3">
      <c r="A23" s="99">
        <v>5</v>
      </c>
      <c r="B23" s="95" t="s">
        <v>224</v>
      </c>
      <c r="C23" s="55">
        <v>0</v>
      </c>
      <c r="D23" s="90" t="s">
        <v>10</v>
      </c>
      <c r="E23" s="55">
        <v>0</v>
      </c>
      <c r="F23" s="90" t="s">
        <v>10</v>
      </c>
      <c r="G23" s="55">
        <v>0</v>
      </c>
      <c r="H23" s="90" t="s">
        <v>10</v>
      </c>
      <c r="I23" s="55">
        <v>0</v>
      </c>
      <c r="J23" s="90" t="s">
        <v>10</v>
      </c>
      <c r="K23" s="91"/>
    </row>
    <row r="24" spans="1:11" ht="15.75" thickBot="1" x14ac:dyDescent="0.3">
      <c r="A24" s="99"/>
      <c r="B24" s="95"/>
      <c r="C24" s="90"/>
      <c r="D24" s="90"/>
      <c r="E24" s="90"/>
      <c r="F24" s="90"/>
      <c r="G24" s="90"/>
      <c r="H24" s="90"/>
      <c r="I24" s="90"/>
      <c r="J24" s="90"/>
      <c r="K24" s="91"/>
    </row>
    <row r="25" spans="1:11" x14ac:dyDescent="0.25">
      <c r="A25" s="99">
        <v>6</v>
      </c>
      <c r="B25" s="95" t="s">
        <v>212</v>
      </c>
      <c r="C25" s="54">
        <v>0</v>
      </c>
      <c r="D25" s="90" t="s">
        <v>10</v>
      </c>
      <c r="E25" s="54">
        <v>0</v>
      </c>
      <c r="F25" s="90" t="s">
        <v>10</v>
      </c>
      <c r="G25" s="54">
        <v>0</v>
      </c>
      <c r="H25" s="90" t="s">
        <v>10</v>
      </c>
      <c r="I25" s="54">
        <v>0</v>
      </c>
      <c r="J25" s="90" t="s">
        <v>10</v>
      </c>
      <c r="K25" s="91"/>
    </row>
    <row r="26" spans="1:11" x14ac:dyDescent="0.25">
      <c r="A26" s="99">
        <f>A25+1</f>
        <v>7</v>
      </c>
      <c r="B26" s="95" t="s">
        <v>145</v>
      </c>
      <c r="C26" s="56">
        <v>0</v>
      </c>
      <c r="D26" s="90" t="s">
        <v>10</v>
      </c>
      <c r="E26" s="56">
        <v>0</v>
      </c>
      <c r="F26" s="90" t="s">
        <v>10</v>
      </c>
      <c r="G26" s="56">
        <v>0</v>
      </c>
      <c r="H26" s="90" t="s">
        <v>10</v>
      </c>
      <c r="I26" s="56">
        <v>0</v>
      </c>
      <c r="J26" s="90" t="s">
        <v>10</v>
      </c>
      <c r="K26" s="91"/>
    </row>
    <row r="27" spans="1:11" x14ac:dyDescent="0.25">
      <c r="A27" s="99">
        <f>A26+1</f>
        <v>8</v>
      </c>
      <c r="B27" s="95" t="s">
        <v>146</v>
      </c>
      <c r="C27" s="56">
        <v>0</v>
      </c>
      <c r="D27" s="90" t="s">
        <v>10</v>
      </c>
      <c r="E27" s="56">
        <v>0</v>
      </c>
      <c r="F27" s="90" t="s">
        <v>10</v>
      </c>
      <c r="G27" s="56">
        <v>0</v>
      </c>
      <c r="H27" s="90" t="s">
        <v>10</v>
      </c>
      <c r="I27" s="56">
        <v>0</v>
      </c>
      <c r="J27" s="90" t="s">
        <v>10</v>
      </c>
      <c r="K27" s="91"/>
    </row>
    <row r="28" spans="1:11" ht="15.75" thickBot="1" x14ac:dyDescent="0.3">
      <c r="A28" s="99">
        <f>A27+1</f>
        <v>9</v>
      </c>
      <c r="B28" s="95" t="s">
        <v>147</v>
      </c>
      <c r="C28" s="55">
        <v>0</v>
      </c>
      <c r="D28" s="90" t="s">
        <v>10</v>
      </c>
      <c r="E28" s="55">
        <v>0</v>
      </c>
      <c r="F28" s="90" t="s">
        <v>10</v>
      </c>
      <c r="G28" s="55">
        <v>0</v>
      </c>
      <c r="H28" s="90" t="s">
        <v>10</v>
      </c>
      <c r="I28" s="55">
        <v>0</v>
      </c>
      <c r="J28" s="90" t="s">
        <v>10</v>
      </c>
      <c r="K28" s="91"/>
    </row>
    <row r="29" spans="1:11" x14ac:dyDescent="0.25">
      <c r="A29" s="99"/>
      <c r="B29" s="95"/>
      <c r="C29" s="90"/>
      <c r="D29" s="90"/>
      <c r="E29" s="90"/>
      <c r="F29" s="90"/>
      <c r="G29" s="90"/>
      <c r="H29" s="90"/>
      <c r="I29" s="90"/>
      <c r="J29" s="90"/>
      <c r="K29" s="91"/>
    </row>
    <row r="30" spans="1:11" ht="15.75" thickBot="1" x14ac:dyDescent="0.3">
      <c r="A30" s="99"/>
      <c r="B30" s="102" t="s">
        <v>221</v>
      </c>
      <c r="C30" s="90"/>
      <c r="D30" s="90"/>
      <c r="E30" s="90"/>
      <c r="F30" s="90"/>
      <c r="G30" s="90"/>
      <c r="H30" s="90"/>
      <c r="I30" s="90"/>
      <c r="J30" s="90"/>
      <c r="K30" s="91"/>
    </row>
    <row r="31" spans="1:11" x14ac:dyDescent="0.25">
      <c r="A31" s="99">
        <f>A28+1</f>
        <v>10</v>
      </c>
      <c r="B31" s="101" t="s">
        <v>5</v>
      </c>
      <c r="C31" s="54">
        <v>0</v>
      </c>
      <c r="D31" s="90" t="s">
        <v>36</v>
      </c>
      <c r="E31" s="54">
        <v>0</v>
      </c>
      <c r="F31" s="90" t="s">
        <v>36</v>
      </c>
      <c r="G31" s="54">
        <v>0</v>
      </c>
      <c r="H31" s="90" t="s">
        <v>36</v>
      </c>
      <c r="I31" s="54">
        <v>0</v>
      </c>
      <c r="J31" s="90" t="s">
        <v>36</v>
      </c>
      <c r="K31" s="91"/>
    </row>
    <row r="32" spans="1:11" x14ac:dyDescent="0.25">
      <c r="A32" s="99">
        <f>A31+1</f>
        <v>11</v>
      </c>
      <c r="B32" s="101" t="s">
        <v>202</v>
      </c>
      <c r="C32" s="56">
        <v>0</v>
      </c>
      <c r="D32" s="90" t="s">
        <v>36</v>
      </c>
      <c r="E32" s="56">
        <v>0</v>
      </c>
      <c r="F32" s="90" t="s">
        <v>36</v>
      </c>
      <c r="G32" s="56">
        <v>0</v>
      </c>
      <c r="H32" s="90" t="s">
        <v>36</v>
      </c>
      <c r="I32" s="56">
        <v>0</v>
      </c>
      <c r="J32" s="90" t="s">
        <v>36</v>
      </c>
      <c r="K32" s="91"/>
    </row>
    <row r="33" spans="1:11" x14ac:dyDescent="0.25">
      <c r="A33" s="99">
        <f>A32+1</f>
        <v>12</v>
      </c>
      <c r="B33" s="101" t="s">
        <v>198</v>
      </c>
      <c r="C33" s="56">
        <v>0</v>
      </c>
      <c r="D33" s="90" t="s">
        <v>36</v>
      </c>
      <c r="E33" s="56">
        <v>0</v>
      </c>
      <c r="F33" s="90" t="s">
        <v>36</v>
      </c>
      <c r="G33" s="56">
        <v>0</v>
      </c>
      <c r="H33" s="90" t="s">
        <v>36</v>
      </c>
      <c r="I33" s="56">
        <v>0</v>
      </c>
      <c r="J33" s="90" t="s">
        <v>36</v>
      </c>
      <c r="K33" s="91"/>
    </row>
    <row r="34" spans="1:11" x14ac:dyDescent="0.25">
      <c r="A34" s="99">
        <f>A33+1</f>
        <v>13</v>
      </c>
      <c r="B34" s="101" t="s">
        <v>1</v>
      </c>
      <c r="C34" s="56">
        <v>0</v>
      </c>
      <c r="D34" s="90" t="s">
        <v>36</v>
      </c>
      <c r="E34" s="56">
        <v>0</v>
      </c>
      <c r="F34" s="90" t="s">
        <v>36</v>
      </c>
      <c r="G34" s="56">
        <v>0</v>
      </c>
      <c r="H34" s="90" t="s">
        <v>36</v>
      </c>
      <c r="I34" s="56">
        <v>0</v>
      </c>
      <c r="J34" s="90" t="s">
        <v>36</v>
      </c>
      <c r="K34" s="91"/>
    </row>
    <row r="35" spans="1:11" x14ac:dyDescent="0.25">
      <c r="A35" s="99">
        <f>A34+1</f>
        <v>14</v>
      </c>
      <c r="B35" s="101" t="s">
        <v>35</v>
      </c>
      <c r="C35" s="56">
        <v>0</v>
      </c>
      <c r="D35" s="90" t="s">
        <v>36</v>
      </c>
      <c r="E35" s="56">
        <v>0</v>
      </c>
      <c r="F35" s="90" t="s">
        <v>36</v>
      </c>
      <c r="G35" s="56">
        <v>0</v>
      </c>
      <c r="H35" s="90" t="s">
        <v>36</v>
      </c>
      <c r="I35" s="56">
        <v>0</v>
      </c>
      <c r="J35" s="90" t="s">
        <v>36</v>
      </c>
      <c r="K35" s="91"/>
    </row>
    <row r="36" spans="1:11" ht="15.75" thickBot="1" x14ac:dyDescent="0.3">
      <c r="A36" s="99">
        <f>A35+1</f>
        <v>15</v>
      </c>
      <c r="B36" s="101" t="s">
        <v>32</v>
      </c>
      <c r="C36" s="55">
        <v>0</v>
      </c>
      <c r="D36" s="90" t="s">
        <v>36</v>
      </c>
      <c r="E36" s="55">
        <v>0</v>
      </c>
      <c r="F36" s="90" t="s">
        <v>36</v>
      </c>
      <c r="G36" s="55">
        <v>0</v>
      </c>
      <c r="H36" s="90" t="s">
        <v>36</v>
      </c>
      <c r="I36" s="55">
        <v>0</v>
      </c>
      <c r="J36" s="90" t="s">
        <v>36</v>
      </c>
      <c r="K36" s="91"/>
    </row>
    <row r="37" spans="1:11" x14ac:dyDescent="0.25">
      <c r="A37" s="99"/>
      <c r="B37" s="101"/>
      <c r="C37" s="90"/>
      <c r="D37" s="90"/>
      <c r="E37" s="90"/>
      <c r="F37" s="90"/>
      <c r="G37" s="90"/>
      <c r="H37" s="90"/>
      <c r="I37" s="90"/>
      <c r="J37" s="90"/>
      <c r="K37" s="91"/>
    </row>
    <row r="38" spans="1:11" ht="15.75" thickBot="1" x14ac:dyDescent="0.3">
      <c r="A38" s="99"/>
      <c r="B38" s="102" t="s">
        <v>222</v>
      </c>
      <c r="C38" s="90"/>
      <c r="D38" s="90"/>
      <c r="E38" s="90"/>
      <c r="F38" s="90"/>
      <c r="G38" s="90"/>
      <c r="H38" s="90"/>
      <c r="I38" s="90"/>
      <c r="J38" s="90"/>
      <c r="K38" s="91"/>
    </row>
    <row r="39" spans="1:11" x14ac:dyDescent="0.25">
      <c r="A39" s="99">
        <v>16</v>
      </c>
      <c r="B39" s="101" t="s">
        <v>11</v>
      </c>
      <c r="C39" s="54">
        <v>0</v>
      </c>
      <c r="D39" s="90" t="s">
        <v>36</v>
      </c>
      <c r="E39" s="54">
        <v>0</v>
      </c>
      <c r="F39" s="90" t="s">
        <v>36</v>
      </c>
      <c r="G39" s="54">
        <v>0</v>
      </c>
      <c r="H39" s="90" t="s">
        <v>36</v>
      </c>
      <c r="I39" s="54">
        <v>0</v>
      </c>
      <c r="J39" s="90" t="s">
        <v>36</v>
      </c>
      <c r="K39" s="91"/>
    </row>
    <row r="40" spans="1:11" x14ac:dyDescent="0.25">
      <c r="A40" s="99">
        <f>A39+1</f>
        <v>17</v>
      </c>
      <c r="B40" s="101" t="s">
        <v>171</v>
      </c>
      <c r="C40" s="56">
        <v>0</v>
      </c>
      <c r="D40" s="90" t="s">
        <v>36</v>
      </c>
      <c r="E40" s="56">
        <v>0</v>
      </c>
      <c r="F40" s="90" t="s">
        <v>36</v>
      </c>
      <c r="G40" s="56">
        <v>0</v>
      </c>
      <c r="H40" s="90" t="s">
        <v>36</v>
      </c>
      <c r="I40" s="56">
        <v>0</v>
      </c>
      <c r="J40" s="90" t="s">
        <v>36</v>
      </c>
      <c r="K40" s="91"/>
    </row>
    <row r="41" spans="1:11" x14ac:dyDescent="0.25">
      <c r="A41" s="99">
        <f>A40+1</f>
        <v>18</v>
      </c>
      <c r="B41" s="101" t="s">
        <v>13</v>
      </c>
      <c r="C41" s="56">
        <v>0</v>
      </c>
      <c r="D41" s="90" t="s">
        <v>36</v>
      </c>
      <c r="E41" s="56">
        <v>0</v>
      </c>
      <c r="F41" s="90" t="s">
        <v>36</v>
      </c>
      <c r="G41" s="56">
        <v>0</v>
      </c>
      <c r="H41" s="90" t="s">
        <v>36</v>
      </c>
      <c r="I41" s="56">
        <v>0</v>
      </c>
      <c r="J41" s="90" t="s">
        <v>36</v>
      </c>
      <c r="K41" s="91"/>
    </row>
    <row r="42" spans="1:11" x14ac:dyDescent="0.25">
      <c r="A42" s="99">
        <f>A41+1</f>
        <v>19</v>
      </c>
      <c r="B42" s="101" t="s">
        <v>130</v>
      </c>
      <c r="C42" s="56">
        <v>0</v>
      </c>
      <c r="D42" s="90" t="s">
        <v>36</v>
      </c>
      <c r="E42" s="56">
        <v>0</v>
      </c>
      <c r="F42" s="90" t="s">
        <v>36</v>
      </c>
      <c r="G42" s="56">
        <v>0</v>
      </c>
      <c r="H42" s="90" t="s">
        <v>36</v>
      </c>
      <c r="I42" s="56">
        <v>0</v>
      </c>
      <c r="J42" s="90" t="s">
        <v>36</v>
      </c>
      <c r="K42" s="91"/>
    </row>
    <row r="43" spans="1:11" x14ac:dyDescent="0.25">
      <c r="A43" s="99">
        <f>A42+1</f>
        <v>20</v>
      </c>
      <c r="B43" s="101" t="s">
        <v>14</v>
      </c>
      <c r="C43" s="56">
        <v>0</v>
      </c>
      <c r="D43" s="90" t="s">
        <v>36</v>
      </c>
      <c r="E43" s="56">
        <v>0</v>
      </c>
      <c r="F43" s="90" t="s">
        <v>36</v>
      </c>
      <c r="G43" s="56">
        <v>0</v>
      </c>
      <c r="H43" s="90" t="s">
        <v>36</v>
      </c>
      <c r="I43" s="56">
        <v>0</v>
      </c>
      <c r="J43" s="90" t="s">
        <v>36</v>
      </c>
      <c r="K43" s="91"/>
    </row>
    <row r="44" spans="1:11" ht="15.75" thickBot="1" x14ac:dyDescent="0.3">
      <c r="A44" s="99">
        <f>A43+1</f>
        <v>21</v>
      </c>
      <c r="B44" s="101" t="s">
        <v>15</v>
      </c>
      <c r="C44" s="55">
        <v>0</v>
      </c>
      <c r="D44" s="90" t="s">
        <v>36</v>
      </c>
      <c r="E44" s="55">
        <v>0</v>
      </c>
      <c r="F44" s="90" t="s">
        <v>36</v>
      </c>
      <c r="G44" s="55">
        <v>0</v>
      </c>
      <c r="H44" s="90" t="s">
        <v>36</v>
      </c>
      <c r="I44" s="55">
        <v>0</v>
      </c>
      <c r="J44" s="90" t="s">
        <v>36</v>
      </c>
      <c r="K44" s="91"/>
    </row>
    <row r="45" spans="1:11" ht="15.75" thickBot="1" x14ac:dyDescent="0.3">
      <c r="A45" s="99"/>
      <c r="B45" s="101"/>
      <c r="C45" s="90"/>
      <c r="D45" s="90"/>
      <c r="E45" s="90"/>
      <c r="F45" s="90"/>
      <c r="G45" s="90"/>
      <c r="H45" s="90"/>
      <c r="I45" s="90"/>
      <c r="J45" s="90"/>
      <c r="K45" s="91"/>
    </row>
    <row r="46" spans="1:11" ht="15.75" thickBot="1" x14ac:dyDescent="0.3">
      <c r="A46" s="99">
        <v>22</v>
      </c>
      <c r="B46" s="101" t="s">
        <v>228</v>
      </c>
      <c r="C46" s="57">
        <v>0</v>
      </c>
      <c r="D46" s="90" t="s">
        <v>180</v>
      </c>
      <c r="E46" s="57">
        <v>0</v>
      </c>
      <c r="F46" s="90" t="s">
        <v>180</v>
      </c>
      <c r="G46" s="57">
        <v>0</v>
      </c>
      <c r="H46" s="90" t="s">
        <v>180</v>
      </c>
      <c r="I46" s="57">
        <v>0</v>
      </c>
      <c r="J46" s="90" t="s">
        <v>180</v>
      </c>
      <c r="K46" s="91"/>
    </row>
    <row r="47" spans="1:11" ht="15.75" thickBot="1" x14ac:dyDescent="0.3">
      <c r="A47" s="99"/>
      <c r="B47" s="101"/>
      <c r="C47" s="90"/>
      <c r="D47" s="90"/>
      <c r="E47" s="90"/>
      <c r="F47" s="90"/>
      <c r="G47" s="90"/>
      <c r="H47" s="90"/>
      <c r="I47" s="90"/>
      <c r="J47" s="90"/>
      <c r="K47" s="91"/>
    </row>
    <row r="48" spans="1:11" x14ac:dyDescent="0.25">
      <c r="A48" s="99">
        <v>23</v>
      </c>
      <c r="B48" s="101" t="s">
        <v>194</v>
      </c>
      <c r="C48" s="54">
        <v>0</v>
      </c>
      <c r="D48" s="90" t="s">
        <v>119</v>
      </c>
      <c r="E48" s="54">
        <v>0</v>
      </c>
      <c r="F48" s="90" t="s">
        <v>119</v>
      </c>
      <c r="G48" s="54">
        <v>0</v>
      </c>
      <c r="H48" s="90" t="s">
        <v>119</v>
      </c>
      <c r="I48" s="54">
        <v>0</v>
      </c>
      <c r="J48" s="90" t="s">
        <v>119</v>
      </c>
      <c r="K48" s="91"/>
    </row>
    <row r="49" spans="1:11" x14ac:dyDescent="0.25">
      <c r="A49" s="99">
        <f>A48+1</f>
        <v>24</v>
      </c>
      <c r="B49" s="101" t="s">
        <v>195</v>
      </c>
      <c r="C49" s="56">
        <v>0</v>
      </c>
      <c r="D49" s="90" t="s">
        <v>119</v>
      </c>
      <c r="E49" s="56">
        <v>0</v>
      </c>
      <c r="F49" s="90" t="s">
        <v>119</v>
      </c>
      <c r="G49" s="56">
        <v>0</v>
      </c>
      <c r="H49" s="90" t="s">
        <v>119</v>
      </c>
      <c r="I49" s="56">
        <v>0</v>
      </c>
      <c r="J49" s="90" t="s">
        <v>119</v>
      </c>
      <c r="K49" s="91"/>
    </row>
    <row r="50" spans="1:11" x14ac:dyDescent="0.25">
      <c r="A50" s="99">
        <f>A49+1</f>
        <v>25</v>
      </c>
      <c r="B50" s="101" t="s">
        <v>196</v>
      </c>
      <c r="C50" s="56">
        <v>0</v>
      </c>
      <c r="D50" s="90" t="s">
        <v>119</v>
      </c>
      <c r="E50" s="56">
        <v>0</v>
      </c>
      <c r="F50" s="90" t="s">
        <v>119</v>
      </c>
      <c r="G50" s="56">
        <v>0</v>
      </c>
      <c r="H50" s="90" t="s">
        <v>119</v>
      </c>
      <c r="I50" s="56">
        <v>0</v>
      </c>
      <c r="J50" s="90" t="s">
        <v>119</v>
      </c>
      <c r="K50" s="91"/>
    </row>
    <row r="51" spans="1:11" ht="15.75" thickBot="1" x14ac:dyDescent="0.3">
      <c r="A51" s="99">
        <f>A50+1</f>
        <v>26</v>
      </c>
      <c r="B51" s="101" t="s">
        <v>197</v>
      </c>
      <c r="C51" s="55">
        <v>0</v>
      </c>
      <c r="D51" s="90" t="s">
        <v>119</v>
      </c>
      <c r="E51" s="55">
        <v>0</v>
      </c>
      <c r="F51" s="90" t="s">
        <v>119</v>
      </c>
      <c r="G51" s="55">
        <v>0</v>
      </c>
      <c r="H51" s="90" t="s">
        <v>119</v>
      </c>
      <c r="I51" s="55">
        <v>0</v>
      </c>
      <c r="J51" s="90" t="s">
        <v>119</v>
      </c>
      <c r="K51" s="91"/>
    </row>
    <row r="52" spans="1:11" x14ac:dyDescent="0.25">
      <c r="A52" s="99"/>
      <c r="B52" s="101"/>
      <c r="C52" s="90"/>
      <c r="D52" s="90"/>
      <c r="E52" s="90"/>
      <c r="F52" s="90"/>
      <c r="G52" s="90"/>
      <c r="H52" s="90"/>
      <c r="I52" s="90"/>
      <c r="J52" s="90"/>
      <c r="K52" s="91"/>
    </row>
    <row r="53" spans="1:11" ht="15.75" thickBot="1" x14ac:dyDescent="0.3">
      <c r="A53" s="99"/>
      <c r="B53" s="102" t="s">
        <v>55</v>
      </c>
      <c r="C53" s="90"/>
      <c r="D53" s="90"/>
      <c r="E53" s="90"/>
      <c r="F53" s="90"/>
      <c r="G53" s="90"/>
      <c r="H53" s="90"/>
      <c r="I53" s="90"/>
      <c r="J53" s="90"/>
      <c r="K53" s="91"/>
    </row>
    <row r="54" spans="1:11" x14ac:dyDescent="0.25">
      <c r="A54" s="99">
        <v>27</v>
      </c>
      <c r="B54" s="101" t="s">
        <v>38</v>
      </c>
      <c r="C54" s="54">
        <v>0</v>
      </c>
      <c r="D54" s="90" t="s">
        <v>36</v>
      </c>
      <c r="E54" s="54">
        <v>0</v>
      </c>
      <c r="F54" s="90" t="s">
        <v>36</v>
      </c>
      <c r="G54" s="54">
        <v>0</v>
      </c>
      <c r="H54" s="90" t="s">
        <v>36</v>
      </c>
      <c r="I54" s="54">
        <v>0</v>
      </c>
      <c r="J54" s="90" t="s">
        <v>36</v>
      </c>
      <c r="K54" s="91"/>
    </row>
    <row r="55" spans="1:11" x14ac:dyDescent="0.25">
      <c r="A55" s="99">
        <f>A54+1</f>
        <v>28</v>
      </c>
      <c r="B55" s="101" t="s">
        <v>39</v>
      </c>
      <c r="C55" s="56">
        <v>0</v>
      </c>
      <c r="D55" s="90" t="s">
        <v>36</v>
      </c>
      <c r="E55" s="56">
        <v>0</v>
      </c>
      <c r="F55" s="90" t="s">
        <v>36</v>
      </c>
      <c r="G55" s="56">
        <v>0</v>
      </c>
      <c r="H55" s="90" t="s">
        <v>36</v>
      </c>
      <c r="I55" s="56">
        <v>0</v>
      </c>
      <c r="J55" s="90" t="s">
        <v>36</v>
      </c>
      <c r="K55" s="91"/>
    </row>
    <row r="56" spans="1:11" x14ac:dyDescent="0.25">
      <c r="A56" s="99">
        <f t="shared" ref="A56:A66" si="0">A55+1</f>
        <v>29</v>
      </c>
      <c r="B56" s="101" t="s">
        <v>213</v>
      </c>
      <c r="C56" s="56">
        <v>0</v>
      </c>
      <c r="D56" s="90" t="s">
        <v>36</v>
      </c>
      <c r="E56" s="56">
        <v>0</v>
      </c>
      <c r="F56" s="90" t="s">
        <v>36</v>
      </c>
      <c r="G56" s="56">
        <v>0</v>
      </c>
      <c r="H56" s="90" t="s">
        <v>36</v>
      </c>
      <c r="I56" s="56">
        <v>0</v>
      </c>
      <c r="J56" s="90" t="s">
        <v>36</v>
      </c>
      <c r="K56" s="91"/>
    </row>
    <row r="57" spans="1:11" x14ac:dyDescent="0.25">
      <c r="A57" s="99">
        <f t="shared" si="0"/>
        <v>30</v>
      </c>
      <c r="B57" s="101" t="s">
        <v>37</v>
      </c>
      <c r="C57" s="56">
        <v>0</v>
      </c>
      <c r="D57" s="90" t="s">
        <v>36</v>
      </c>
      <c r="E57" s="56">
        <v>0</v>
      </c>
      <c r="F57" s="90" t="s">
        <v>36</v>
      </c>
      <c r="G57" s="56">
        <v>0</v>
      </c>
      <c r="H57" s="90" t="s">
        <v>36</v>
      </c>
      <c r="I57" s="56">
        <v>0</v>
      </c>
      <c r="J57" s="90" t="s">
        <v>36</v>
      </c>
      <c r="K57" s="91"/>
    </row>
    <row r="58" spans="1:11" x14ac:dyDescent="0.25">
      <c r="A58" s="99">
        <f t="shared" si="0"/>
        <v>31</v>
      </c>
      <c r="B58" s="101" t="s">
        <v>41</v>
      </c>
      <c r="C58" s="56">
        <v>0</v>
      </c>
      <c r="D58" s="90" t="s">
        <v>36</v>
      </c>
      <c r="E58" s="56">
        <v>0</v>
      </c>
      <c r="F58" s="90" t="s">
        <v>36</v>
      </c>
      <c r="G58" s="56">
        <v>0</v>
      </c>
      <c r="H58" s="90" t="s">
        <v>36</v>
      </c>
      <c r="I58" s="56">
        <v>0</v>
      </c>
      <c r="J58" s="90" t="s">
        <v>36</v>
      </c>
      <c r="K58" s="91"/>
    </row>
    <row r="59" spans="1:11" x14ac:dyDescent="0.25">
      <c r="A59" s="99">
        <f t="shared" si="0"/>
        <v>32</v>
      </c>
      <c r="B59" s="101" t="s">
        <v>42</v>
      </c>
      <c r="C59" s="56">
        <v>0</v>
      </c>
      <c r="D59" s="90" t="s">
        <v>36</v>
      </c>
      <c r="E59" s="56">
        <v>0</v>
      </c>
      <c r="F59" s="90" t="s">
        <v>36</v>
      </c>
      <c r="G59" s="56">
        <v>0</v>
      </c>
      <c r="H59" s="90" t="s">
        <v>36</v>
      </c>
      <c r="I59" s="56">
        <v>0</v>
      </c>
      <c r="J59" s="90" t="s">
        <v>36</v>
      </c>
      <c r="K59" s="91"/>
    </row>
    <row r="60" spans="1:11" x14ac:dyDescent="0.25">
      <c r="A60" s="99">
        <f t="shared" si="0"/>
        <v>33</v>
      </c>
      <c r="B60" s="101" t="s">
        <v>169</v>
      </c>
      <c r="C60" s="56">
        <v>0</v>
      </c>
      <c r="D60" s="90" t="s">
        <v>36</v>
      </c>
      <c r="E60" s="56">
        <v>0</v>
      </c>
      <c r="F60" s="90" t="s">
        <v>36</v>
      </c>
      <c r="G60" s="56">
        <v>0</v>
      </c>
      <c r="H60" s="90" t="s">
        <v>36</v>
      </c>
      <c r="I60" s="56">
        <v>0</v>
      </c>
      <c r="J60" s="90" t="s">
        <v>36</v>
      </c>
      <c r="K60" s="91"/>
    </row>
    <row r="61" spans="1:11" x14ac:dyDescent="0.25">
      <c r="A61" s="99">
        <f t="shared" si="0"/>
        <v>34</v>
      </c>
      <c r="B61" s="101" t="s">
        <v>3</v>
      </c>
      <c r="C61" s="56">
        <v>0</v>
      </c>
      <c r="D61" s="90" t="s">
        <v>36</v>
      </c>
      <c r="E61" s="56">
        <v>0</v>
      </c>
      <c r="F61" s="90" t="s">
        <v>36</v>
      </c>
      <c r="G61" s="56">
        <v>0</v>
      </c>
      <c r="H61" s="90" t="s">
        <v>36</v>
      </c>
      <c r="I61" s="56">
        <v>0</v>
      </c>
      <c r="J61" s="90" t="s">
        <v>36</v>
      </c>
      <c r="K61" s="91"/>
    </row>
    <row r="62" spans="1:11" x14ac:dyDescent="0.25">
      <c r="A62" s="99">
        <f t="shared" si="0"/>
        <v>35</v>
      </c>
      <c r="B62" s="101" t="s">
        <v>44</v>
      </c>
      <c r="C62" s="56">
        <v>0</v>
      </c>
      <c r="D62" s="90" t="s">
        <v>36</v>
      </c>
      <c r="E62" s="56">
        <v>0</v>
      </c>
      <c r="F62" s="90" t="s">
        <v>36</v>
      </c>
      <c r="G62" s="56">
        <v>0</v>
      </c>
      <c r="H62" s="90" t="s">
        <v>36</v>
      </c>
      <c r="I62" s="56">
        <v>0</v>
      </c>
      <c r="J62" s="90" t="s">
        <v>36</v>
      </c>
      <c r="K62" s="91"/>
    </row>
    <row r="63" spans="1:11" x14ac:dyDescent="0.25">
      <c r="A63" s="99">
        <f t="shared" si="0"/>
        <v>36</v>
      </c>
      <c r="B63" s="101" t="s">
        <v>45</v>
      </c>
      <c r="C63" s="56">
        <v>0</v>
      </c>
      <c r="D63" s="90" t="s">
        <v>36</v>
      </c>
      <c r="E63" s="56">
        <v>0</v>
      </c>
      <c r="F63" s="90" t="s">
        <v>36</v>
      </c>
      <c r="G63" s="56">
        <v>0</v>
      </c>
      <c r="H63" s="90" t="s">
        <v>36</v>
      </c>
      <c r="I63" s="56">
        <v>0</v>
      </c>
      <c r="J63" s="90" t="s">
        <v>36</v>
      </c>
      <c r="K63" s="91"/>
    </row>
    <row r="64" spans="1:11" x14ac:dyDescent="0.25">
      <c r="A64" s="99">
        <f t="shared" si="0"/>
        <v>37</v>
      </c>
      <c r="B64" s="101" t="s">
        <v>46</v>
      </c>
      <c r="C64" s="56">
        <v>0</v>
      </c>
      <c r="D64" s="90" t="s">
        <v>36</v>
      </c>
      <c r="E64" s="56">
        <v>0</v>
      </c>
      <c r="F64" s="90" t="s">
        <v>36</v>
      </c>
      <c r="G64" s="56">
        <v>0</v>
      </c>
      <c r="H64" s="90" t="s">
        <v>36</v>
      </c>
      <c r="I64" s="56">
        <v>0</v>
      </c>
      <c r="J64" s="90" t="s">
        <v>36</v>
      </c>
      <c r="K64" s="91"/>
    </row>
    <row r="65" spans="1:11" x14ac:dyDescent="0.25">
      <c r="A65" s="99">
        <f t="shared" si="0"/>
        <v>38</v>
      </c>
      <c r="B65" s="101" t="s">
        <v>18</v>
      </c>
      <c r="C65" s="56">
        <v>0</v>
      </c>
      <c r="D65" s="90" t="s">
        <v>36</v>
      </c>
      <c r="E65" s="56">
        <v>0</v>
      </c>
      <c r="F65" s="90" t="s">
        <v>36</v>
      </c>
      <c r="G65" s="56">
        <v>0</v>
      </c>
      <c r="H65" s="90" t="s">
        <v>36</v>
      </c>
      <c r="I65" s="56">
        <v>0</v>
      </c>
      <c r="J65" s="90" t="s">
        <v>36</v>
      </c>
      <c r="K65" s="91"/>
    </row>
    <row r="66" spans="1:11" ht="15.75" thickBot="1" x14ac:dyDescent="0.3">
      <c r="A66" s="99">
        <f t="shared" si="0"/>
        <v>39</v>
      </c>
      <c r="B66" s="101" t="s">
        <v>229</v>
      </c>
      <c r="C66" s="55">
        <v>0</v>
      </c>
      <c r="D66" s="90" t="s">
        <v>36</v>
      </c>
      <c r="E66" s="55">
        <v>0</v>
      </c>
      <c r="F66" s="90" t="s">
        <v>36</v>
      </c>
      <c r="G66" s="55">
        <v>0</v>
      </c>
      <c r="H66" s="90" t="s">
        <v>36</v>
      </c>
      <c r="I66" s="55">
        <v>0</v>
      </c>
      <c r="J66" s="90" t="s">
        <v>36</v>
      </c>
      <c r="K66" s="91"/>
    </row>
    <row r="67" spans="1:11" x14ac:dyDescent="0.25">
      <c r="A67" s="99"/>
      <c r="B67" s="101"/>
      <c r="C67" s="90"/>
      <c r="D67" s="90"/>
      <c r="E67" s="90"/>
      <c r="F67" s="90"/>
      <c r="G67" s="90"/>
      <c r="H67" s="90"/>
      <c r="I67" s="90"/>
      <c r="J67" s="90"/>
      <c r="K67" s="91"/>
    </row>
    <row r="68" spans="1:11" ht="15.75" thickBot="1" x14ac:dyDescent="0.3">
      <c r="A68" s="99"/>
      <c r="B68" s="102" t="s">
        <v>204</v>
      </c>
      <c r="C68" s="90"/>
      <c r="D68" s="90"/>
      <c r="E68" s="90"/>
      <c r="F68" s="90"/>
      <c r="G68" s="90"/>
      <c r="H68" s="90"/>
      <c r="I68" s="90"/>
      <c r="J68" s="90"/>
      <c r="K68" s="91"/>
    </row>
    <row r="69" spans="1:11" x14ac:dyDescent="0.25">
      <c r="A69" s="99">
        <v>39</v>
      </c>
      <c r="B69" s="101" t="s">
        <v>172</v>
      </c>
      <c r="C69" s="54">
        <v>0</v>
      </c>
      <c r="D69" s="90" t="s">
        <v>36</v>
      </c>
      <c r="E69" s="54">
        <v>0</v>
      </c>
      <c r="F69" s="90" t="s">
        <v>36</v>
      </c>
      <c r="G69" s="54">
        <v>0</v>
      </c>
      <c r="H69" s="90" t="s">
        <v>36</v>
      </c>
      <c r="I69" s="54">
        <v>0</v>
      </c>
      <c r="J69" s="90" t="s">
        <v>36</v>
      </c>
      <c r="K69" s="91"/>
    </row>
    <row r="70" spans="1:11" x14ac:dyDescent="0.25">
      <c r="A70" s="99">
        <f>A69+1</f>
        <v>40</v>
      </c>
      <c r="B70" s="101" t="s">
        <v>173</v>
      </c>
      <c r="C70" s="56">
        <v>0</v>
      </c>
      <c r="D70" s="90" t="s">
        <v>36</v>
      </c>
      <c r="E70" s="56">
        <v>0</v>
      </c>
      <c r="F70" s="90" t="s">
        <v>36</v>
      </c>
      <c r="G70" s="56">
        <v>0</v>
      </c>
      <c r="H70" s="90" t="s">
        <v>36</v>
      </c>
      <c r="I70" s="56">
        <v>0</v>
      </c>
      <c r="J70" s="90" t="s">
        <v>36</v>
      </c>
      <c r="K70" s="91"/>
    </row>
    <row r="71" spans="1:11" x14ac:dyDescent="0.25">
      <c r="A71" s="99">
        <f>A70+1</f>
        <v>41</v>
      </c>
      <c r="B71" s="101" t="s">
        <v>174</v>
      </c>
      <c r="C71" s="56">
        <v>0</v>
      </c>
      <c r="D71" s="90" t="s">
        <v>36</v>
      </c>
      <c r="E71" s="56">
        <v>0</v>
      </c>
      <c r="F71" s="90" t="s">
        <v>36</v>
      </c>
      <c r="G71" s="56">
        <v>0</v>
      </c>
      <c r="H71" s="90" t="s">
        <v>36</v>
      </c>
      <c r="I71" s="56">
        <v>0</v>
      </c>
      <c r="J71" s="90" t="s">
        <v>36</v>
      </c>
      <c r="K71" s="91"/>
    </row>
    <row r="72" spans="1:11" x14ac:dyDescent="0.25">
      <c r="A72" s="99">
        <f>A71+1</f>
        <v>42</v>
      </c>
      <c r="B72" s="101" t="s">
        <v>62</v>
      </c>
      <c r="C72" s="56">
        <v>0</v>
      </c>
      <c r="D72" s="90" t="s">
        <v>36</v>
      </c>
      <c r="E72" s="56">
        <v>0</v>
      </c>
      <c r="F72" s="90" t="s">
        <v>36</v>
      </c>
      <c r="G72" s="56">
        <v>0</v>
      </c>
      <c r="H72" s="90" t="s">
        <v>36</v>
      </c>
      <c r="I72" s="56">
        <v>0</v>
      </c>
      <c r="J72" s="90" t="s">
        <v>36</v>
      </c>
      <c r="K72" s="91"/>
    </row>
    <row r="73" spans="1:11" x14ac:dyDescent="0.25">
      <c r="A73" s="99">
        <f>A72+1</f>
        <v>43</v>
      </c>
      <c r="B73" s="101" t="s">
        <v>203</v>
      </c>
      <c r="C73" s="56">
        <v>0</v>
      </c>
      <c r="D73" s="90" t="s">
        <v>117</v>
      </c>
      <c r="E73" s="56">
        <v>0</v>
      </c>
      <c r="F73" s="90" t="s">
        <v>118</v>
      </c>
      <c r="G73" s="56">
        <v>0</v>
      </c>
      <c r="H73" s="90" t="s">
        <v>117</v>
      </c>
      <c r="I73" s="56">
        <v>0</v>
      </c>
      <c r="J73" s="90" t="s">
        <v>118</v>
      </c>
      <c r="K73" s="91"/>
    </row>
    <row r="74" spans="1:11" ht="15.75" thickBot="1" x14ac:dyDescent="0.3">
      <c r="A74" s="99">
        <f>A73+1</f>
        <v>44</v>
      </c>
      <c r="B74" s="101" t="s">
        <v>170</v>
      </c>
      <c r="C74" s="55">
        <v>0</v>
      </c>
      <c r="D74" s="90" t="s">
        <v>36</v>
      </c>
      <c r="E74" s="55">
        <v>0</v>
      </c>
      <c r="F74" s="90" t="s">
        <v>36</v>
      </c>
      <c r="G74" s="55">
        <v>0</v>
      </c>
      <c r="H74" s="90" t="s">
        <v>36</v>
      </c>
      <c r="I74" s="55">
        <v>0</v>
      </c>
      <c r="J74" s="90" t="s">
        <v>36</v>
      </c>
      <c r="K74" s="91"/>
    </row>
    <row r="75" spans="1:11" x14ac:dyDescent="0.25">
      <c r="A75" s="99"/>
      <c r="B75" s="101"/>
      <c r="C75" s="90"/>
      <c r="D75" s="90"/>
      <c r="E75" s="90"/>
      <c r="F75" s="90"/>
      <c r="G75" s="90"/>
      <c r="H75" s="90"/>
      <c r="I75" s="90"/>
      <c r="J75" s="90"/>
      <c r="K75" s="91"/>
    </row>
    <row r="76" spans="1:11" ht="15.75" thickBot="1" x14ac:dyDescent="0.3">
      <c r="A76" s="99"/>
      <c r="B76" s="102" t="s">
        <v>223</v>
      </c>
      <c r="C76" s="90"/>
      <c r="D76" s="90"/>
      <c r="E76" s="90"/>
      <c r="F76" s="90"/>
      <c r="G76" s="90"/>
      <c r="H76" s="90"/>
      <c r="I76" s="90"/>
      <c r="J76" s="90"/>
      <c r="K76" s="91"/>
    </row>
    <row r="77" spans="1:11" x14ac:dyDescent="0.25">
      <c r="A77" s="99">
        <v>45</v>
      </c>
      <c r="B77" s="101" t="s">
        <v>48</v>
      </c>
      <c r="C77" s="54">
        <v>0</v>
      </c>
      <c r="D77" s="90" t="s">
        <v>36</v>
      </c>
      <c r="E77" s="54">
        <v>0</v>
      </c>
      <c r="F77" s="90" t="s">
        <v>36</v>
      </c>
      <c r="G77" s="54">
        <v>0</v>
      </c>
      <c r="H77" s="90" t="s">
        <v>36</v>
      </c>
      <c r="I77" s="54">
        <v>0</v>
      </c>
      <c r="J77" s="90" t="s">
        <v>36</v>
      </c>
      <c r="K77" s="91"/>
    </row>
    <row r="78" spans="1:11" x14ac:dyDescent="0.25">
      <c r="A78" s="99">
        <f>A77+1</f>
        <v>46</v>
      </c>
      <c r="B78" s="101" t="s">
        <v>49</v>
      </c>
      <c r="C78" s="56">
        <v>0</v>
      </c>
      <c r="D78" s="90" t="s">
        <v>36</v>
      </c>
      <c r="E78" s="56">
        <v>0</v>
      </c>
      <c r="F78" s="90" t="s">
        <v>36</v>
      </c>
      <c r="G78" s="56">
        <v>0</v>
      </c>
      <c r="H78" s="90" t="s">
        <v>36</v>
      </c>
      <c r="I78" s="56">
        <v>0</v>
      </c>
      <c r="J78" s="90" t="s">
        <v>36</v>
      </c>
      <c r="K78" s="91"/>
    </row>
    <row r="79" spans="1:11" x14ac:dyDescent="0.25">
      <c r="A79" s="99">
        <f t="shared" ref="A79:A97" si="1">A78+1</f>
        <v>47</v>
      </c>
      <c r="B79" s="101" t="s">
        <v>231</v>
      </c>
      <c r="C79" s="56">
        <v>0</v>
      </c>
      <c r="D79" s="90" t="s">
        <v>36</v>
      </c>
      <c r="E79" s="56">
        <v>0</v>
      </c>
      <c r="F79" s="90" t="s">
        <v>36</v>
      </c>
      <c r="G79" s="56">
        <v>0</v>
      </c>
      <c r="H79" s="90" t="s">
        <v>36</v>
      </c>
      <c r="I79" s="56">
        <v>0</v>
      </c>
      <c r="J79" s="90" t="s">
        <v>36</v>
      </c>
      <c r="K79" s="91"/>
    </row>
    <row r="80" spans="1:11" x14ac:dyDescent="0.25">
      <c r="A80" s="99">
        <f t="shared" si="1"/>
        <v>48</v>
      </c>
      <c r="B80" s="101" t="s">
        <v>50</v>
      </c>
      <c r="C80" s="56">
        <v>0</v>
      </c>
      <c r="D80" s="90" t="s">
        <v>36</v>
      </c>
      <c r="E80" s="56">
        <v>0</v>
      </c>
      <c r="F80" s="90" t="s">
        <v>36</v>
      </c>
      <c r="G80" s="56">
        <v>0</v>
      </c>
      <c r="H80" s="90" t="s">
        <v>36</v>
      </c>
      <c r="I80" s="56">
        <v>0</v>
      </c>
      <c r="J80" s="90" t="s">
        <v>36</v>
      </c>
      <c r="K80" s="91"/>
    </row>
    <row r="81" spans="1:11" x14ac:dyDescent="0.25">
      <c r="A81" s="99">
        <f t="shared" si="1"/>
        <v>49</v>
      </c>
      <c r="B81" s="101" t="s">
        <v>232</v>
      </c>
      <c r="C81" s="56">
        <v>0</v>
      </c>
      <c r="D81" s="90" t="s">
        <v>36</v>
      </c>
      <c r="E81" s="56">
        <v>0</v>
      </c>
      <c r="F81" s="90" t="s">
        <v>36</v>
      </c>
      <c r="G81" s="56">
        <v>0</v>
      </c>
      <c r="H81" s="90" t="s">
        <v>36</v>
      </c>
      <c r="I81" s="56">
        <v>0</v>
      </c>
      <c r="J81" s="90" t="s">
        <v>36</v>
      </c>
      <c r="K81" s="91"/>
    </row>
    <row r="82" spans="1:11" x14ac:dyDescent="0.25">
      <c r="A82" s="99">
        <f t="shared" si="1"/>
        <v>50</v>
      </c>
      <c r="B82" s="101" t="s">
        <v>4</v>
      </c>
      <c r="C82" s="56">
        <v>0</v>
      </c>
      <c r="D82" s="90" t="s">
        <v>36</v>
      </c>
      <c r="E82" s="56">
        <v>0</v>
      </c>
      <c r="F82" s="90" t="s">
        <v>36</v>
      </c>
      <c r="G82" s="56">
        <v>0</v>
      </c>
      <c r="H82" s="90" t="s">
        <v>36</v>
      </c>
      <c r="I82" s="56">
        <v>0</v>
      </c>
      <c r="J82" s="90" t="s">
        <v>36</v>
      </c>
      <c r="K82" s="91"/>
    </row>
    <row r="83" spans="1:11" x14ac:dyDescent="0.25">
      <c r="A83" s="99">
        <f t="shared" si="1"/>
        <v>51</v>
      </c>
      <c r="B83" s="101" t="s">
        <v>233</v>
      </c>
      <c r="C83" s="56">
        <v>0</v>
      </c>
      <c r="D83" s="90" t="s">
        <v>36</v>
      </c>
      <c r="E83" s="56">
        <v>0</v>
      </c>
      <c r="F83" s="90" t="s">
        <v>36</v>
      </c>
      <c r="G83" s="56">
        <v>0</v>
      </c>
      <c r="H83" s="90" t="s">
        <v>36</v>
      </c>
      <c r="I83" s="56">
        <v>0</v>
      </c>
      <c r="J83" s="90" t="s">
        <v>36</v>
      </c>
      <c r="K83" s="91"/>
    </row>
    <row r="84" spans="1:11" x14ac:dyDescent="0.25">
      <c r="A84" s="99">
        <f t="shared" si="1"/>
        <v>52</v>
      </c>
      <c r="B84" s="101" t="s">
        <v>20</v>
      </c>
      <c r="C84" s="56">
        <v>0</v>
      </c>
      <c r="D84" s="90" t="s">
        <v>36</v>
      </c>
      <c r="E84" s="56">
        <v>0</v>
      </c>
      <c r="F84" s="90" t="s">
        <v>36</v>
      </c>
      <c r="G84" s="56">
        <v>0</v>
      </c>
      <c r="H84" s="90" t="s">
        <v>36</v>
      </c>
      <c r="I84" s="56">
        <v>0</v>
      </c>
      <c r="J84" s="90" t="s">
        <v>36</v>
      </c>
      <c r="K84" s="91"/>
    </row>
    <row r="85" spans="1:11" x14ac:dyDescent="0.25">
      <c r="A85" s="99">
        <f t="shared" si="1"/>
        <v>53</v>
      </c>
      <c r="B85" s="101" t="s">
        <v>60</v>
      </c>
      <c r="C85" s="56">
        <v>0</v>
      </c>
      <c r="D85" s="90" t="s">
        <v>36</v>
      </c>
      <c r="E85" s="56">
        <v>0</v>
      </c>
      <c r="F85" s="90" t="s">
        <v>36</v>
      </c>
      <c r="G85" s="56">
        <v>0</v>
      </c>
      <c r="H85" s="90" t="s">
        <v>36</v>
      </c>
      <c r="I85" s="56">
        <v>0</v>
      </c>
      <c r="J85" s="90" t="s">
        <v>36</v>
      </c>
      <c r="K85" s="91"/>
    </row>
    <row r="86" spans="1:11" x14ac:dyDescent="0.25">
      <c r="A86" s="99">
        <f t="shared" si="1"/>
        <v>54</v>
      </c>
      <c r="B86" s="101" t="s">
        <v>17</v>
      </c>
      <c r="C86" s="56">
        <v>0</v>
      </c>
      <c r="D86" s="90" t="s">
        <v>36</v>
      </c>
      <c r="E86" s="56">
        <v>0</v>
      </c>
      <c r="F86" s="90" t="s">
        <v>36</v>
      </c>
      <c r="G86" s="56">
        <v>0</v>
      </c>
      <c r="H86" s="90" t="s">
        <v>36</v>
      </c>
      <c r="I86" s="56">
        <v>0</v>
      </c>
      <c r="J86" s="90" t="s">
        <v>36</v>
      </c>
      <c r="K86" s="91"/>
    </row>
    <row r="87" spans="1:11" x14ac:dyDescent="0.25">
      <c r="A87" s="99">
        <f t="shared" si="1"/>
        <v>55</v>
      </c>
      <c r="B87" s="101" t="s">
        <v>234</v>
      </c>
      <c r="C87" s="56">
        <v>0</v>
      </c>
      <c r="D87" s="90" t="s">
        <v>36</v>
      </c>
      <c r="E87" s="56">
        <v>0</v>
      </c>
      <c r="F87" s="90" t="s">
        <v>36</v>
      </c>
      <c r="G87" s="56">
        <v>0</v>
      </c>
      <c r="H87" s="90" t="s">
        <v>36</v>
      </c>
      <c r="I87" s="56">
        <v>0</v>
      </c>
      <c r="J87" s="90" t="s">
        <v>36</v>
      </c>
      <c r="K87" s="91"/>
    </row>
    <row r="88" spans="1:11" x14ac:dyDescent="0.25">
      <c r="A88" s="99">
        <f t="shared" si="1"/>
        <v>56</v>
      </c>
      <c r="B88" s="101" t="s">
        <v>21</v>
      </c>
      <c r="C88" s="56">
        <v>0</v>
      </c>
      <c r="D88" s="90" t="s">
        <v>36</v>
      </c>
      <c r="E88" s="56">
        <v>0</v>
      </c>
      <c r="F88" s="90" t="s">
        <v>36</v>
      </c>
      <c r="G88" s="56">
        <v>0</v>
      </c>
      <c r="H88" s="90" t="s">
        <v>36</v>
      </c>
      <c r="I88" s="56">
        <v>0</v>
      </c>
      <c r="J88" s="90" t="s">
        <v>36</v>
      </c>
      <c r="K88" s="91"/>
    </row>
    <row r="89" spans="1:11" x14ac:dyDescent="0.25">
      <c r="A89" s="99">
        <f t="shared" si="1"/>
        <v>57</v>
      </c>
      <c r="B89" s="101" t="s">
        <v>235</v>
      </c>
      <c r="C89" s="56">
        <v>0</v>
      </c>
      <c r="D89" s="90" t="s">
        <v>36</v>
      </c>
      <c r="E89" s="56">
        <v>0</v>
      </c>
      <c r="F89" s="90" t="s">
        <v>36</v>
      </c>
      <c r="G89" s="56">
        <v>0</v>
      </c>
      <c r="H89" s="90" t="s">
        <v>36</v>
      </c>
      <c r="I89" s="56">
        <v>0</v>
      </c>
      <c r="J89" s="90" t="s">
        <v>36</v>
      </c>
      <c r="K89" s="91"/>
    </row>
    <row r="90" spans="1:11" x14ac:dyDescent="0.25">
      <c r="A90" s="99">
        <f t="shared" si="1"/>
        <v>58</v>
      </c>
      <c r="B90" s="101" t="s">
        <v>51</v>
      </c>
      <c r="C90" s="56">
        <v>0</v>
      </c>
      <c r="D90" s="90" t="s">
        <v>36</v>
      </c>
      <c r="E90" s="56">
        <v>0</v>
      </c>
      <c r="F90" s="90" t="s">
        <v>36</v>
      </c>
      <c r="G90" s="56">
        <v>0</v>
      </c>
      <c r="H90" s="90" t="s">
        <v>36</v>
      </c>
      <c r="I90" s="56">
        <v>0</v>
      </c>
      <c r="J90" s="90" t="s">
        <v>36</v>
      </c>
      <c r="K90" s="91"/>
    </row>
    <row r="91" spans="1:11" x14ac:dyDescent="0.25">
      <c r="A91" s="99">
        <f t="shared" si="1"/>
        <v>59</v>
      </c>
      <c r="B91" s="101" t="s">
        <v>52</v>
      </c>
      <c r="C91" s="56">
        <v>0</v>
      </c>
      <c r="D91" s="90" t="s">
        <v>36</v>
      </c>
      <c r="E91" s="56">
        <v>0</v>
      </c>
      <c r="F91" s="90" t="s">
        <v>36</v>
      </c>
      <c r="G91" s="56">
        <v>0</v>
      </c>
      <c r="H91" s="90" t="s">
        <v>36</v>
      </c>
      <c r="I91" s="56">
        <v>0</v>
      </c>
      <c r="J91" s="90" t="s">
        <v>36</v>
      </c>
      <c r="K91" s="91"/>
    </row>
    <row r="92" spans="1:11" x14ac:dyDescent="0.25">
      <c r="A92" s="99">
        <f t="shared" si="1"/>
        <v>60</v>
      </c>
      <c r="B92" s="101" t="s">
        <v>53</v>
      </c>
      <c r="C92" s="56">
        <v>0</v>
      </c>
      <c r="D92" s="90" t="s">
        <v>36</v>
      </c>
      <c r="E92" s="56">
        <v>0</v>
      </c>
      <c r="F92" s="90" t="s">
        <v>36</v>
      </c>
      <c r="G92" s="56">
        <v>0</v>
      </c>
      <c r="H92" s="90" t="s">
        <v>36</v>
      </c>
      <c r="I92" s="56">
        <v>0</v>
      </c>
      <c r="J92" s="90" t="s">
        <v>36</v>
      </c>
      <c r="K92" s="91"/>
    </row>
    <row r="93" spans="1:11" x14ac:dyDescent="0.25">
      <c r="A93" s="99">
        <f t="shared" si="1"/>
        <v>61</v>
      </c>
      <c r="B93" s="101" t="s">
        <v>22</v>
      </c>
      <c r="C93" s="56">
        <v>0</v>
      </c>
      <c r="D93" s="90" t="s">
        <v>36</v>
      </c>
      <c r="E93" s="56">
        <v>0</v>
      </c>
      <c r="F93" s="90" t="s">
        <v>36</v>
      </c>
      <c r="G93" s="56">
        <v>0</v>
      </c>
      <c r="H93" s="90" t="s">
        <v>36</v>
      </c>
      <c r="I93" s="56">
        <v>0</v>
      </c>
      <c r="J93" s="90" t="s">
        <v>36</v>
      </c>
      <c r="K93" s="91"/>
    </row>
    <row r="94" spans="1:11" x14ac:dyDescent="0.25">
      <c r="A94" s="99">
        <f t="shared" si="1"/>
        <v>62</v>
      </c>
      <c r="B94" s="101" t="s">
        <v>23</v>
      </c>
      <c r="C94" s="56">
        <v>0</v>
      </c>
      <c r="D94" s="90" t="s">
        <v>36</v>
      </c>
      <c r="E94" s="56">
        <v>0</v>
      </c>
      <c r="F94" s="90" t="s">
        <v>36</v>
      </c>
      <c r="G94" s="56">
        <v>0</v>
      </c>
      <c r="H94" s="90" t="s">
        <v>36</v>
      </c>
      <c r="I94" s="56">
        <v>0</v>
      </c>
      <c r="J94" s="90" t="s">
        <v>36</v>
      </c>
      <c r="K94" s="91"/>
    </row>
    <row r="95" spans="1:11" x14ac:dyDescent="0.25">
      <c r="A95" s="99">
        <f t="shared" si="1"/>
        <v>63</v>
      </c>
      <c r="B95" s="101" t="s">
        <v>54</v>
      </c>
      <c r="C95" s="56">
        <v>0</v>
      </c>
      <c r="D95" s="90" t="s">
        <v>36</v>
      </c>
      <c r="E95" s="56">
        <v>0</v>
      </c>
      <c r="F95" s="90" t="s">
        <v>36</v>
      </c>
      <c r="G95" s="56">
        <v>0</v>
      </c>
      <c r="H95" s="90" t="s">
        <v>36</v>
      </c>
      <c r="I95" s="56">
        <v>0</v>
      </c>
      <c r="J95" s="90" t="s">
        <v>36</v>
      </c>
      <c r="K95" s="91"/>
    </row>
    <row r="96" spans="1:11" x14ac:dyDescent="0.25">
      <c r="A96" s="99">
        <f t="shared" si="1"/>
        <v>64</v>
      </c>
      <c r="B96" s="101" t="s">
        <v>34</v>
      </c>
      <c r="C96" s="56">
        <v>0</v>
      </c>
      <c r="D96" s="90" t="s">
        <v>36</v>
      </c>
      <c r="E96" s="56">
        <v>0</v>
      </c>
      <c r="F96" s="90" t="s">
        <v>36</v>
      </c>
      <c r="G96" s="56">
        <v>0</v>
      </c>
      <c r="H96" s="90" t="s">
        <v>36</v>
      </c>
      <c r="I96" s="56">
        <v>0</v>
      </c>
      <c r="J96" s="90" t="s">
        <v>36</v>
      </c>
      <c r="K96" s="91"/>
    </row>
    <row r="97" spans="1:11" ht="15.75" thickBot="1" x14ac:dyDescent="0.3">
      <c r="A97" s="99">
        <f t="shared" si="1"/>
        <v>65</v>
      </c>
      <c r="B97" s="101" t="s">
        <v>217</v>
      </c>
      <c r="C97" s="55">
        <v>0</v>
      </c>
      <c r="D97" s="90" t="s">
        <v>36</v>
      </c>
      <c r="E97" s="55">
        <v>0</v>
      </c>
      <c r="F97" s="90" t="s">
        <v>36</v>
      </c>
      <c r="G97" s="55">
        <v>0</v>
      </c>
      <c r="H97" s="90" t="s">
        <v>36</v>
      </c>
      <c r="I97" s="55">
        <v>0</v>
      </c>
      <c r="J97" s="90" t="s">
        <v>36</v>
      </c>
      <c r="K97" s="91"/>
    </row>
    <row r="98" spans="1:11" x14ac:dyDescent="0.25">
      <c r="A98" s="99"/>
      <c r="B98" s="101"/>
      <c r="C98" s="90"/>
      <c r="D98" s="90"/>
      <c r="E98" s="90"/>
      <c r="F98" s="90"/>
      <c r="G98" s="90"/>
      <c r="H98" s="90"/>
      <c r="I98" s="90"/>
      <c r="J98" s="90"/>
      <c r="K98" s="91"/>
    </row>
    <row r="99" spans="1:11" ht="15.75" thickBot="1" x14ac:dyDescent="0.3">
      <c r="A99" s="99"/>
      <c r="B99" s="100" t="s">
        <v>124</v>
      </c>
      <c r="C99" s="90"/>
      <c r="D99" s="90"/>
      <c r="E99" s="90"/>
      <c r="F99" s="90"/>
      <c r="G99" s="90"/>
      <c r="H99" s="90"/>
      <c r="I99" s="90"/>
      <c r="J99" s="90"/>
      <c r="K99" s="91"/>
    </row>
    <row r="100" spans="1:11" x14ac:dyDescent="0.25">
      <c r="A100" s="99">
        <v>67</v>
      </c>
      <c r="B100" s="90" t="s">
        <v>126</v>
      </c>
      <c r="C100" s="54">
        <v>0</v>
      </c>
      <c r="D100" s="90" t="s">
        <v>36</v>
      </c>
      <c r="E100" s="54">
        <v>0</v>
      </c>
      <c r="F100" s="90" t="s">
        <v>36</v>
      </c>
      <c r="G100" s="54">
        <v>0</v>
      </c>
      <c r="H100" s="90" t="s">
        <v>36</v>
      </c>
      <c r="I100" s="54">
        <v>0</v>
      </c>
      <c r="J100" s="90" t="s">
        <v>36</v>
      </c>
      <c r="K100" s="91"/>
    </row>
    <row r="101" spans="1:11" x14ac:dyDescent="0.25">
      <c r="A101" s="99">
        <f>A100+1</f>
        <v>68</v>
      </c>
      <c r="B101" s="90" t="s">
        <v>26</v>
      </c>
      <c r="C101" s="56">
        <v>0</v>
      </c>
      <c r="D101" s="90" t="s">
        <v>36</v>
      </c>
      <c r="E101" s="56">
        <v>0</v>
      </c>
      <c r="F101" s="90" t="s">
        <v>36</v>
      </c>
      <c r="G101" s="56">
        <v>0</v>
      </c>
      <c r="H101" s="90" t="s">
        <v>36</v>
      </c>
      <c r="I101" s="56">
        <v>0</v>
      </c>
      <c r="J101" s="90" t="s">
        <v>36</v>
      </c>
      <c r="K101" s="91"/>
    </row>
    <row r="102" spans="1:11" x14ac:dyDescent="0.25">
      <c r="A102" s="99">
        <f t="shared" ref="A102:A107" si="2">A101+1</f>
        <v>69</v>
      </c>
      <c r="B102" s="90" t="s">
        <v>127</v>
      </c>
      <c r="C102" s="56">
        <v>0</v>
      </c>
      <c r="D102" s="90" t="s">
        <v>36</v>
      </c>
      <c r="E102" s="56">
        <v>0</v>
      </c>
      <c r="F102" s="90" t="s">
        <v>36</v>
      </c>
      <c r="G102" s="56">
        <v>0</v>
      </c>
      <c r="H102" s="90" t="s">
        <v>36</v>
      </c>
      <c r="I102" s="56">
        <v>0</v>
      </c>
      <c r="J102" s="90" t="s">
        <v>36</v>
      </c>
      <c r="K102" s="91"/>
    </row>
    <row r="103" spans="1:11" x14ac:dyDescent="0.25">
      <c r="A103" s="99">
        <f t="shared" si="2"/>
        <v>70</v>
      </c>
      <c r="B103" s="90" t="s">
        <v>27</v>
      </c>
      <c r="C103" s="56">
        <v>0</v>
      </c>
      <c r="D103" s="90" t="s">
        <v>36</v>
      </c>
      <c r="E103" s="56">
        <v>0</v>
      </c>
      <c r="F103" s="90" t="s">
        <v>36</v>
      </c>
      <c r="G103" s="56">
        <v>0</v>
      </c>
      <c r="H103" s="90" t="s">
        <v>36</v>
      </c>
      <c r="I103" s="56">
        <v>0</v>
      </c>
      <c r="J103" s="90" t="s">
        <v>36</v>
      </c>
      <c r="K103" s="91"/>
    </row>
    <row r="104" spans="1:11" x14ac:dyDescent="0.25">
      <c r="A104" s="99">
        <f t="shared" si="2"/>
        <v>71</v>
      </c>
      <c r="B104" s="90" t="s">
        <v>28</v>
      </c>
      <c r="C104" s="56">
        <v>0</v>
      </c>
      <c r="D104" s="90" t="s">
        <v>36</v>
      </c>
      <c r="E104" s="56">
        <v>0</v>
      </c>
      <c r="F104" s="90" t="s">
        <v>36</v>
      </c>
      <c r="G104" s="56">
        <v>0</v>
      </c>
      <c r="H104" s="90" t="s">
        <v>36</v>
      </c>
      <c r="I104" s="56">
        <v>0</v>
      </c>
      <c r="J104" s="90" t="s">
        <v>36</v>
      </c>
      <c r="K104" s="91"/>
    </row>
    <row r="105" spans="1:11" x14ac:dyDescent="0.25">
      <c r="A105" s="99">
        <f t="shared" si="2"/>
        <v>72</v>
      </c>
      <c r="B105" s="90" t="s">
        <v>218</v>
      </c>
      <c r="C105" s="56">
        <v>0</v>
      </c>
      <c r="D105" s="90" t="s">
        <v>36</v>
      </c>
      <c r="E105" s="56">
        <v>0</v>
      </c>
      <c r="F105" s="90" t="s">
        <v>36</v>
      </c>
      <c r="G105" s="56">
        <v>0</v>
      </c>
      <c r="H105" s="90" t="s">
        <v>36</v>
      </c>
      <c r="I105" s="56">
        <v>0</v>
      </c>
      <c r="J105" s="90" t="s">
        <v>36</v>
      </c>
      <c r="K105" s="91"/>
    </row>
    <row r="106" spans="1:11" x14ac:dyDescent="0.25">
      <c r="A106" s="99">
        <f t="shared" si="2"/>
        <v>73</v>
      </c>
      <c r="B106" s="90" t="s">
        <v>219</v>
      </c>
      <c r="C106" s="56">
        <v>0</v>
      </c>
      <c r="D106" s="90" t="s">
        <v>36</v>
      </c>
      <c r="E106" s="56">
        <v>0</v>
      </c>
      <c r="F106" s="90" t="s">
        <v>36</v>
      </c>
      <c r="G106" s="56">
        <v>0</v>
      </c>
      <c r="H106" s="90" t="s">
        <v>36</v>
      </c>
      <c r="I106" s="56">
        <v>0</v>
      </c>
      <c r="J106" s="90" t="s">
        <v>36</v>
      </c>
      <c r="K106" s="91"/>
    </row>
    <row r="107" spans="1:11" ht="15.75" thickBot="1" x14ac:dyDescent="0.3">
      <c r="A107" s="99">
        <f t="shared" si="2"/>
        <v>74</v>
      </c>
      <c r="B107" s="90" t="s">
        <v>125</v>
      </c>
      <c r="C107" s="55">
        <v>0</v>
      </c>
      <c r="D107" s="90" t="s">
        <v>36</v>
      </c>
      <c r="E107" s="55">
        <v>0</v>
      </c>
      <c r="F107" s="90" t="s">
        <v>36</v>
      </c>
      <c r="G107" s="55">
        <v>0</v>
      </c>
      <c r="H107" s="90" t="s">
        <v>36</v>
      </c>
      <c r="I107" s="55">
        <v>0</v>
      </c>
      <c r="J107" s="90" t="s">
        <v>36</v>
      </c>
      <c r="K107" s="91"/>
    </row>
    <row r="108" spans="1:11" x14ac:dyDescent="0.25">
      <c r="A108" s="99"/>
      <c r="B108" s="90"/>
      <c r="C108" s="90"/>
      <c r="D108" s="90"/>
      <c r="E108" s="90"/>
      <c r="F108" s="90"/>
      <c r="G108" s="90"/>
      <c r="H108" s="90"/>
      <c r="I108" s="90"/>
      <c r="J108" s="90"/>
      <c r="K108" s="91"/>
    </row>
    <row r="109" spans="1:11" ht="15.75" thickBot="1" x14ac:dyDescent="0.3">
      <c r="A109" s="99"/>
      <c r="B109" s="100" t="s">
        <v>214</v>
      </c>
      <c r="C109" s="90"/>
      <c r="D109" s="90"/>
      <c r="E109" s="90"/>
      <c r="F109" s="90"/>
      <c r="G109" s="90"/>
      <c r="H109" s="90"/>
      <c r="I109" s="90"/>
      <c r="J109" s="90"/>
      <c r="K109" s="91"/>
    </row>
    <row r="110" spans="1:11" x14ac:dyDescent="0.25">
      <c r="A110" s="99">
        <v>75</v>
      </c>
      <c r="B110" s="90" t="s">
        <v>185</v>
      </c>
      <c r="C110" s="54">
        <v>0</v>
      </c>
      <c r="D110" s="90" t="s">
        <v>186</v>
      </c>
      <c r="E110" s="90"/>
      <c r="F110" s="90"/>
      <c r="G110" s="54">
        <v>0</v>
      </c>
      <c r="H110" s="90" t="s">
        <v>186</v>
      </c>
      <c r="I110" s="90"/>
      <c r="J110" s="90"/>
      <c r="K110" s="91"/>
    </row>
    <row r="111" spans="1:11" ht="15.75" thickBot="1" x14ac:dyDescent="0.3">
      <c r="A111" s="99">
        <v>76</v>
      </c>
      <c r="B111" s="90" t="s">
        <v>206</v>
      </c>
      <c r="C111" s="55">
        <v>0</v>
      </c>
      <c r="D111" s="90" t="s">
        <v>36</v>
      </c>
      <c r="E111" s="90"/>
      <c r="F111" s="90"/>
      <c r="G111" s="55">
        <v>0</v>
      </c>
      <c r="H111" s="90" t="s">
        <v>36</v>
      </c>
      <c r="I111" s="90"/>
      <c r="J111" s="90"/>
      <c r="K111" s="91"/>
    </row>
    <row r="112" spans="1:11" x14ac:dyDescent="0.25">
      <c r="A112" s="99"/>
      <c r="B112" s="90"/>
      <c r="C112" s="90"/>
      <c r="D112" s="90"/>
      <c r="E112" s="90"/>
      <c r="F112" s="90"/>
      <c r="G112" s="90"/>
      <c r="H112" s="90"/>
      <c r="I112" s="90"/>
      <c r="J112" s="90"/>
      <c r="K112" s="91"/>
    </row>
    <row r="113" spans="1:11" ht="15.75" thickBot="1" x14ac:dyDescent="0.3">
      <c r="A113" s="99"/>
      <c r="B113" s="90"/>
      <c r="C113" s="90"/>
      <c r="D113" s="78"/>
      <c r="E113" s="90"/>
      <c r="F113" s="90"/>
      <c r="G113" s="90"/>
      <c r="H113" s="78"/>
      <c r="I113" s="90"/>
      <c r="J113" s="90"/>
      <c r="K113" s="91"/>
    </row>
    <row r="114" spans="1:11" ht="15.75" thickBot="1" x14ac:dyDescent="0.3">
      <c r="A114" s="99"/>
      <c r="B114" s="90" t="s">
        <v>187</v>
      </c>
      <c r="C114" s="67">
        <f>SUM(C31+C34+C35+C39+C40+C41+C42+C43+C44+C54+C55+C56+C57+C58+C59+C60+C61+C62+C63+C64+C65+C66+C69+C70+C71+C72+C74+C77+C78+C79+C80+C81+C82+C83+C84+C85+C86+C87+C88+C89+C90+C91+C92+C93+C94+C95+C96+C97+C36+C100+C101+C102+C103+C104+C105+C106+C107+C110+C111)</f>
        <v>0</v>
      </c>
      <c r="D114" s="78"/>
      <c r="E114" s="90"/>
      <c r="F114" s="90"/>
      <c r="G114" s="67">
        <f>SUM(G31+G34+G35+G39+G40+G41+G42+G43+G44+G54+G55+G56+G57+G58+G59+G60+G61+G62+G63+G64+G65+G66+G69+G70+G71+G72+G74+G77+G78+G79+G80+G81+G82+G83+G84+G85+G86+G87+G88+G89+G90+G91+G92+G93+G94+G95+G96+G97+G36+G100+G101+G102+G103+G104+G105+G106+G107+G110+G111)</f>
        <v>0</v>
      </c>
      <c r="H114" s="78"/>
      <c r="I114" s="90"/>
      <c r="J114" s="90"/>
      <c r="K114" s="91"/>
    </row>
    <row r="115" spans="1:11" x14ac:dyDescent="0.25">
      <c r="A115" s="88"/>
      <c r="B115" s="90" t="s">
        <v>210</v>
      </c>
      <c r="C115" s="90"/>
      <c r="D115" s="90"/>
      <c r="E115" s="90"/>
      <c r="F115" s="90"/>
      <c r="G115" s="90"/>
      <c r="H115" s="90"/>
      <c r="I115" s="90"/>
      <c r="J115" s="90"/>
      <c r="K115" s="91"/>
    </row>
    <row r="116" spans="1:11" ht="15.75" thickBot="1" x14ac:dyDescent="0.3">
      <c r="A116" s="88"/>
      <c r="B116" s="95"/>
      <c r="C116" s="90"/>
      <c r="D116" s="90"/>
      <c r="E116" s="90"/>
      <c r="F116" s="90"/>
      <c r="G116" s="90"/>
      <c r="H116" s="90"/>
      <c r="I116" s="90"/>
      <c r="J116" s="90"/>
      <c r="K116" s="91"/>
    </row>
    <row r="117" spans="1:11" x14ac:dyDescent="0.25">
      <c r="A117" s="88"/>
      <c r="B117" s="103" t="s">
        <v>16</v>
      </c>
      <c r="C117" s="104" t="s">
        <v>256</v>
      </c>
      <c r="D117" s="90"/>
      <c r="E117" s="90"/>
      <c r="F117" s="90"/>
      <c r="G117" s="102"/>
      <c r="H117" s="90"/>
      <c r="I117" s="90"/>
      <c r="J117" s="90"/>
      <c r="K117" s="91"/>
    </row>
    <row r="118" spans="1:11" x14ac:dyDescent="0.25">
      <c r="A118" s="88"/>
      <c r="B118" s="105" t="s">
        <v>226</v>
      </c>
      <c r="C118" s="106">
        <v>0.136877</v>
      </c>
      <c r="D118" s="90"/>
      <c r="E118" s="90"/>
      <c r="F118" s="90"/>
      <c r="G118" s="64"/>
      <c r="H118" s="90"/>
      <c r="I118" s="90"/>
      <c r="J118" s="90"/>
      <c r="K118" s="91"/>
    </row>
    <row r="119" spans="1:11" x14ac:dyDescent="0.25">
      <c r="A119" s="88"/>
      <c r="B119" s="105" t="s">
        <v>152</v>
      </c>
      <c r="C119" s="106">
        <v>1.1179E-3</v>
      </c>
      <c r="D119" s="90"/>
      <c r="E119" s="90"/>
      <c r="F119" s="90"/>
      <c r="G119" s="64"/>
      <c r="H119" s="90"/>
      <c r="I119" s="90"/>
      <c r="J119" s="90"/>
      <c r="K119" s="91"/>
    </row>
    <row r="120" spans="1:11" x14ac:dyDescent="0.25">
      <c r="A120" s="88"/>
      <c r="B120" s="105" t="s">
        <v>153</v>
      </c>
      <c r="C120" s="106">
        <v>0.12779399999999999</v>
      </c>
      <c r="D120" s="90"/>
      <c r="E120" s="90"/>
      <c r="F120" s="90"/>
      <c r="G120" s="64"/>
      <c r="H120" s="90"/>
      <c r="I120" s="90"/>
      <c r="J120" s="90"/>
      <c r="K120" s="91"/>
    </row>
    <row r="121" spans="1:11" x14ac:dyDescent="0.25">
      <c r="A121" s="88"/>
      <c r="B121" s="105" t="s">
        <v>154</v>
      </c>
      <c r="C121" s="106">
        <v>2.1910200000000001E-3</v>
      </c>
      <c r="D121" s="90"/>
      <c r="E121" s="90"/>
      <c r="F121" s="90"/>
      <c r="G121" s="64"/>
      <c r="H121" s="90"/>
      <c r="I121" s="90"/>
      <c r="J121" s="90"/>
      <c r="K121" s="91"/>
    </row>
    <row r="122" spans="1:11" x14ac:dyDescent="0.25">
      <c r="A122" s="88"/>
      <c r="B122" s="105" t="s">
        <v>155</v>
      </c>
      <c r="C122" s="106">
        <v>5.3519199999999996E-3</v>
      </c>
      <c r="D122" s="90"/>
      <c r="E122" s="90"/>
      <c r="F122" s="90"/>
      <c r="G122" s="64"/>
      <c r="H122" s="90"/>
      <c r="I122" s="90"/>
      <c r="J122" s="90"/>
      <c r="K122" s="91"/>
    </row>
    <row r="123" spans="1:11" x14ac:dyDescent="0.25">
      <c r="A123" s="88"/>
      <c r="B123" s="105" t="s">
        <v>227</v>
      </c>
      <c r="C123" s="106">
        <v>5.7998099999999997E-2</v>
      </c>
      <c r="D123" s="90"/>
      <c r="E123" s="90"/>
      <c r="F123" s="90"/>
      <c r="G123" s="64"/>
      <c r="H123" s="90"/>
      <c r="I123" s="90"/>
      <c r="J123" s="90"/>
      <c r="K123" s="91"/>
    </row>
    <row r="124" spans="1:11" x14ac:dyDescent="0.25">
      <c r="A124" s="88"/>
      <c r="B124" s="105" t="s">
        <v>157</v>
      </c>
      <c r="C124" s="106">
        <v>5.6847300000000003E-2</v>
      </c>
      <c r="D124" s="90"/>
      <c r="E124" s="90"/>
      <c r="F124" s="90"/>
      <c r="G124" s="64"/>
      <c r="H124" s="90"/>
      <c r="I124" s="90"/>
      <c r="J124" s="90"/>
      <c r="K124" s="91"/>
    </row>
    <row r="125" spans="1:11" x14ac:dyDescent="0.25">
      <c r="A125" s="88"/>
      <c r="B125" s="105" t="s">
        <v>158</v>
      </c>
      <c r="C125" s="106">
        <v>0</v>
      </c>
      <c r="D125" s="90"/>
      <c r="E125" s="90"/>
      <c r="F125" s="90"/>
      <c r="G125" s="64"/>
      <c r="H125" s="90"/>
      <c r="I125" s="90"/>
      <c r="J125" s="90"/>
      <c r="K125" s="91"/>
    </row>
    <row r="126" spans="1:11" x14ac:dyDescent="0.25">
      <c r="A126" s="88"/>
      <c r="B126" s="105" t="s">
        <v>159</v>
      </c>
      <c r="C126" s="106">
        <v>4.5350599999999998E-2</v>
      </c>
      <c r="D126" s="90"/>
      <c r="E126" s="90"/>
      <c r="F126" s="90"/>
      <c r="G126" s="64"/>
      <c r="H126" s="90"/>
      <c r="I126" s="90"/>
      <c r="J126" s="90"/>
      <c r="K126" s="91"/>
    </row>
    <row r="127" spans="1:11" x14ac:dyDescent="0.25">
      <c r="A127" s="88"/>
      <c r="B127" s="105" t="s">
        <v>160</v>
      </c>
      <c r="C127" s="106">
        <v>1.1353E-2</v>
      </c>
      <c r="D127" s="90"/>
      <c r="E127" s="90"/>
      <c r="F127" s="90"/>
      <c r="G127" s="64"/>
      <c r="H127" s="90"/>
      <c r="I127" s="90"/>
      <c r="J127" s="90"/>
      <c r="K127" s="91"/>
    </row>
    <row r="128" spans="1:11" x14ac:dyDescent="0.25">
      <c r="A128" s="88"/>
      <c r="B128" s="105" t="s">
        <v>161</v>
      </c>
      <c r="C128" s="106">
        <v>6.5146199999999996E-3</v>
      </c>
      <c r="D128" s="90"/>
      <c r="E128" s="90"/>
      <c r="F128" s="90"/>
      <c r="G128" s="64"/>
      <c r="H128" s="90"/>
      <c r="I128" s="90"/>
      <c r="J128" s="90"/>
      <c r="K128" s="91"/>
    </row>
    <row r="129" spans="1:11" x14ac:dyDescent="0.25">
      <c r="A129" s="88"/>
      <c r="B129" s="105" t="s">
        <v>162</v>
      </c>
      <c r="C129" s="106">
        <v>6.3078173000000001E-2</v>
      </c>
      <c r="D129" s="90"/>
      <c r="E129" s="90"/>
      <c r="F129" s="90"/>
      <c r="G129" s="64"/>
      <c r="H129" s="90"/>
      <c r="I129" s="90"/>
      <c r="J129" s="90"/>
      <c r="K129" s="91"/>
    </row>
    <row r="130" spans="1:11" x14ac:dyDescent="0.25">
      <c r="A130" s="88"/>
      <c r="B130" s="107" t="s">
        <v>166</v>
      </c>
      <c r="C130" s="108">
        <f>SUM(C118:C129)</f>
        <v>0.51447363300000004</v>
      </c>
      <c r="D130" s="90"/>
      <c r="E130" s="90"/>
      <c r="F130" s="90"/>
      <c r="G130" s="109"/>
      <c r="H130" s="90"/>
      <c r="I130" s="90"/>
      <c r="J130" s="90"/>
      <c r="K130" s="91"/>
    </row>
    <row r="131" spans="1:11" x14ac:dyDescent="0.25">
      <c r="A131" s="88"/>
      <c r="B131" s="110" t="s">
        <v>24</v>
      </c>
      <c r="C131" s="106">
        <v>6.4066582999999996E-2</v>
      </c>
      <c r="D131" s="90"/>
      <c r="E131" s="90"/>
      <c r="F131" s="90"/>
      <c r="G131" s="64"/>
      <c r="H131" s="90"/>
      <c r="I131" s="90"/>
      <c r="J131" s="90"/>
      <c r="K131" s="91"/>
    </row>
    <row r="132" spans="1:11" x14ac:dyDescent="0.25">
      <c r="A132" s="88"/>
      <c r="B132" s="110" t="s">
        <v>31</v>
      </c>
      <c r="C132" s="106">
        <v>4.3042499999999997E-2</v>
      </c>
      <c r="D132" s="90"/>
      <c r="E132" s="90"/>
      <c r="F132" s="90"/>
      <c r="G132" s="64"/>
      <c r="H132" s="90"/>
      <c r="I132" s="90"/>
      <c r="J132" s="90"/>
      <c r="K132" s="91"/>
    </row>
    <row r="133" spans="1:11" x14ac:dyDescent="0.25">
      <c r="A133" s="88"/>
      <c r="B133" s="110" t="s">
        <v>25</v>
      </c>
      <c r="C133" s="106">
        <v>3.786139E-3</v>
      </c>
      <c r="D133" s="90"/>
      <c r="E133" s="90"/>
      <c r="F133" s="90"/>
      <c r="G133" s="64"/>
      <c r="H133" s="90"/>
      <c r="I133" s="90"/>
      <c r="J133" s="90"/>
      <c r="K133" s="91"/>
    </row>
    <row r="134" spans="1:11" x14ac:dyDescent="0.25">
      <c r="A134" s="88"/>
      <c r="B134" s="110" t="s">
        <v>19</v>
      </c>
      <c r="C134" s="106">
        <v>6.0626104E-2</v>
      </c>
      <c r="D134" s="90"/>
      <c r="E134" s="90"/>
      <c r="F134" s="90"/>
      <c r="G134" s="64"/>
      <c r="H134" s="90"/>
      <c r="I134" s="90"/>
      <c r="J134" s="90"/>
      <c r="K134" s="91"/>
    </row>
    <row r="135" spans="1:11" x14ac:dyDescent="0.25">
      <c r="A135" s="88"/>
      <c r="B135" s="110" t="s">
        <v>164</v>
      </c>
      <c r="C135" s="106">
        <v>0.15378466800000001</v>
      </c>
      <c r="D135" s="90"/>
      <c r="E135" s="90"/>
      <c r="F135" s="90"/>
      <c r="G135" s="64"/>
      <c r="H135" s="90"/>
      <c r="I135" s="90"/>
      <c r="J135" s="90"/>
      <c r="K135" s="91"/>
    </row>
    <row r="136" spans="1:11" x14ac:dyDescent="0.25">
      <c r="A136" s="88"/>
      <c r="B136" s="110" t="s">
        <v>225</v>
      </c>
      <c r="C136" s="106">
        <v>0.08</v>
      </c>
      <c r="D136" s="90"/>
      <c r="E136" s="90"/>
      <c r="F136" s="90"/>
      <c r="G136" s="64"/>
      <c r="H136" s="90"/>
      <c r="I136" s="90"/>
      <c r="J136" s="90"/>
      <c r="K136" s="91"/>
    </row>
    <row r="137" spans="1:11" x14ac:dyDescent="0.25">
      <c r="A137" s="88"/>
      <c r="B137" s="107" t="s">
        <v>166</v>
      </c>
      <c r="C137" s="111">
        <f>SUM(C131:C136)</f>
        <v>0.405305994</v>
      </c>
      <c r="D137" s="90"/>
      <c r="E137" s="90"/>
      <c r="F137" s="90"/>
      <c r="G137" s="112"/>
      <c r="H137" s="90"/>
      <c r="I137" s="90"/>
      <c r="J137" s="90"/>
      <c r="K137" s="91"/>
    </row>
    <row r="138" spans="1:11" ht="15.75" thickBot="1" x14ac:dyDescent="0.3">
      <c r="A138" s="88"/>
      <c r="B138" s="113" t="s">
        <v>167</v>
      </c>
      <c r="C138" s="114">
        <f>C130+C137</f>
        <v>0.91977962700000004</v>
      </c>
      <c r="D138" s="90"/>
      <c r="E138" s="90"/>
      <c r="F138" s="90"/>
      <c r="G138" s="112"/>
      <c r="H138" s="90"/>
      <c r="I138" s="90"/>
      <c r="J138" s="90"/>
      <c r="K138" s="91"/>
    </row>
    <row r="139" spans="1:11" x14ac:dyDescent="0.25">
      <c r="A139" s="88"/>
      <c r="B139" s="95"/>
      <c r="C139" s="90"/>
      <c r="D139" s="90"/>
      <c r="E139" s="90"/>
      <c r="F139" s="90"/>
      <c r="G139" s="90"/>
      <c r="H139" s="90"/>
      <c r="I139" s="90"/>
      <c r="J139" s="90"/>
      <c r="K139" s="91"/>
    </row>
    <row r="140" spans="1:11" x14ac:dyDescent="0.25">
      <c r="A140" s="88"/>
      <c r="B140" s="95"/>
      <c r="C140" s="90"/>
      <c r="D140" s="90"/>
      <c r="E140" s="90"/>
      <c r="F140" s="90"/>
      <c r="G140" s="90"/>
      <c r="H140" s="90"/>
      <c r="I140" s="90"/>
      <c r="J140" s="90"/>
      <c r="K140" s="91"/>
    </row>
    <row r="141" spans="1:11" ht="15.75" thickBot="1" x14ac:dyDescent="0.3">
      <c r="A141" s="115"/>
      <c r="B141" s="116"/>
      <c r="C141" s="117"/>
      <c r="D141" s="117"/>
      <c r="E141" s="117"/>
      <c r="F141" s="117"/>
      <c r="G141" s="117"/>
      <c r="H141" s="117"/>
      <c r="I141" s="117"/>
      <c r="J141" s="117"/>
      <c r="K141" s="118"/>
    </row>
  </sheetData>
  <sheetProtection password="B593" sheet="1" objects="1" scenarios="1" selectLockedCells="1"/>
  <phoneticPr fontId="0" type="noConversion"/>
  <pageMargins left="0.7" right="0.7" top="0.75" bottom="0.75" header="0.3" footer="0.3"/>
  <pageSetup paperSize="9" orientation="portrait"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U100"/>
  <sheetViews>
    <sheetView topLeftCell="A2" zoomScaleNormal="100" workbookViewId="0">
      <selection activeCell="J6" sqref="J6"/>
    </sheetView>
  </sheetViews>
  <sheetFormatPr defaultRowHeight="15" x14ac:dyDescent="0.25"/>
  <sheetData>
    <row r="1" spans="1:18" ht="18.75" x14ac:dyDescent="0.3">
      <c r="A1" s="122" t="s">
        <v>199</v>
      </c>
      <c r="B1" s="74"/>
      <c r="C1" s="74"/>
      <c r="D1" s="74"/>
      <c r="E1" s="74"/>
      <c r="F1" s="74"/>
      <c r="G1" s="74"/>
      <c r="H1" s="74"/>
      <c r="I1" s="74"/>
      <c r="J1" s="74"/>
      <c r="K1" s="74"/>
      <c r="L1" s="74"/>
      <c r="M1" s="74"/>
      <c r="N1" s="74"/>
      <c r="O1" s="74"/>
      <c r="P1" s="74"/>
      <c r="Q1" s="74"/>
      <c r="R1" s="75"/>
    </row>
    <row r="2" spans="1:18" x14ac:dyDescent="0.25">
      <c r="A2" s="76"/>
      <c r="B2" s="53"/>
      <c r="C2" s="53"/>
      <c r="D2" s="53"/>
      <c r="E2" s="53"/>
      <c r="F2" s="53"/>
      <c r="G2" s="53"/>
      <c r="H2" s="53"/>
      <c r="I2" s="53"/>
      <c r="J2" s="98" t="s">
        <v>237</v>
      </c>
      <c r="K2" s="132"/>
      <c r="L2" s="98" t="s">
        <v>243</v>
      </c>
      <c r="M2" s="133"/>
      <c r="N2" s="134" t="s">
        <v>253</v>
      </c>
      <c r="O2" s="133"/>
      <c r="P2" s="98" t="s">
        <v>243</v>
      </c>
      <c r="Q2" s="53"/>
      <c r="R2" s="77"/>
    </row>
    <row r="3" spans="1:18" x14ac:dyDescent="0.25">
      <c r="A3" s="76"/>
      <c r="B3" s="53"/>
      <c r="C3" s="53"/>
      <c r="D3" s="53"/>
      <c r="E3" s="53"/>
      <c r="F3" s="53"/>
      <c r="G3" s="53"/>
      <c r="H3" s="53"/>
      <c r="I3" s="53"/>
      <c r="J3" s="98" t="s">
        <v>244</v>
      </c>
      <c r="K3" s="132"/>
      <c r="L3" s="98" t="s">
        <v>247</v>
      </c>
      <c r="M3" s="133"/>
      <c r="N3" s="98" t="s">
        <v>252</v>
      </c>
      <c r="O3" s="133"/>
      <c r="P3" s="98" t="s">
        <v>254</v>
      </c>
      <c r="Q3" s="53"/>
      <c r="R3" s="77"/>
    </row>
    <row r="4" spans="1:18" x14ac:dyDescent="0.25">
      <c r="A4" s="76"/>
      <c r="B4" s="53"/>
      <c r="C4" s="53"/>
      <c r="D4" s="53"/>
      <c r="E4" s="53"/>
      <c r="F4" s="53"/>
      <c r="G4" s="53"/>
      <c r="H4" s="53"/>
      <c r="I4" s="53"/>
      <c r="J4" s="98" t="s">
        <v>246</v>
      </c>
      <c r="K4" s="132"/>
      <c r="L4" s="98" t="s">
        <v>248</v>
      </c>
      <c r="M4" s="132"/>
      <c r="N4" s="98" t="s">
        <v>249</v>
      </c>
      <c r="O4" s="132"/>
      <c r="P4" s="98" t="s">
        <v>251</v>
      </c>
      <c r="Q4" s="53"/>
      <c r="R4" s="77"/>
    </row>
    <row r="5" spans="1:18" ht="15.75" thickBot="1" x14ac:dyDescent="0.3">
      <c r="A5" s="123" t="s">
        <v>7</v>
      </c>
      <c r="B5" s="53"/>
      <c r="C5" s="53"/>
      <c r="D5" s="53"/>
      <c r="E5" s="53"/>
      <c r="F5" s="53"/>
      <c r="G5" s="53"/>
      <c r="H5" s="53"/>
      <c r="I5" s="53"/>
      <c r="J5" s="53"/>
      <c r="K5" s="53"/>
      <c r="L5" s="53"/>
      <c r="M5" s="53"/>
      <c r="N5" s="53"/>
      <c r="O5" s="53"/>
      <c r="P5" s="53"/>
      <c r="Q5" s="53"/>
      <c r="R5" s="77"/>
    </row>
    <row r="6" spans="1:18" x14ac:dyDescent="0.25">
      <c r="A6" s="124" t="s">
        <v>6</v>
      </c>
      <c r="B6" s="53"/>
      <c r="C6" s="53"/>
      <c r="D6" s="53"/>
      <c r="E6" s="53"/>
      <c r="F6" s="53"/>
      <c r="G6" s="53"/>
      <c r="H6" s="53"/>
      <c r="I6" s="53"/>
      <c r="J6" s="60">
        <f>BackgroundCalculations_Current!F4</f>
        <v>0</v>
      </c>
      <c r="K6" s="128"/>
      <c r="L6" s="60">
        <f>'BackCalculation on habitation'!F4</f>
        <v>0</v>
      </c>
      <c r="M6" s="53"/>
      <c r="N6" s="60">
        <f>BackgroundCalculations_Yr3!F4</f>
        <v>0</v>
      </c>
      <c r="O6" s="53"/>
      <c r="P6" s="60">
        <f>BackgroundCalculation_Future!F4</f>
        <v>0</v>
      </c>
      <c r="Q6" s="53"/>
      <c r="R6" s="77"/>
    </row>
    <row r="7" spans="1:18" x14ac:dyDescent="0.25">
      <c r="A7" s="125" t="s">
        <v>8</v>
      </c>
      <c r="B7" s="53"/>
      <c r="C7" s="53"/>
      <c r="D7" s="53"/>
      <c r="E7" s="53"/>
      <c r="F7" s="53"/>
      <c r="G7" s="53"/>
      <c r="H7" s="53"/>
      <c r="I7" s="53"/>
      <c r="J7" s="62">
        <f>BackgroundCalculations_Current!F5</f>
        <v>0</v>
      </c>
      <c r="K7" s="128"/>
      <c r="L7" s="62">
        <f>'BackCalculation on habitation'!F5</f>
        <v>0</v>
      </c>
      <c r="M7" s="53"/>
      <c r="N7" s="62">
        <f>BackgroundCalculations_Yr3!F5</f>
        <v>0</v>
      </c>
      <c r="O7" s="53"/>
      <c r="P7" s="62">
        <f>BackgroundCalculation_Future!F5</f>
        <v>0</v>
      </c>
      <c r="Q7" s="53"/>
      <c r="R7" s="77"/>
    </row>
    <row r="8" spans="1:18" ht="15.75" thickBot="1" x14ac:dyDescent="0.3">
      <c r="A8" s="125" t="s">
        <v>9</v>
      </c>
      <c r="B8" s="53"/>
      <c r="C8" s="53"/>
      <c r="D8" s="53"/>
      <c r="E8" s="53"/>
      <c r="F8" s="53"/>
      <c r="G8" s="53"/>
      <c r="H8" s="53"/>
      <c r="I8" s="53"/>
      <c r="J8" s="61">
        <f>BackgroundCalculations_Current!F6</f>
        <v>0</v>
      </c>
      <c r="K8" s="128"/>
      <c r="L8" s="61">
        <f>'BackCalculation on habitation'!F6</f>
        <v>0</v>
      </c>
      <c r="M8" s="53"/>
      <c r="N8" s="61">
        <f>BackgroundCalculations_Yr3!F6</f>
        <v>0</v>
      </c>
      <c r="O8" s="53"/>
      <c r="P8" s="61">
        <f>BackgroundCalculation_Future!F6</f>
        <v>0</v>
      </c>
      <c r="Q8" s="53"/>
      <c r="R8" s="77"/>
    </row>
    <row r="9" spans="1:18" ht="15.75" thickBot="1" x14ac:dyDescent="0.3">
      <c r="A9" s="125"/>
      <c r="B9" s="53"/>
      <c r="C9" s="53"/>
      <c r="D9" s="53"/>
      <c r="E9" s="53"/>
      <c r="F9" s="53"/>
      <c r="G9" s="53"/>
      <c r="H9" s="53"/>
      <c r="I9" s="53"/>
      <c r="J9" s="126"/>
      <c r="K9" s="128"/>
      <c r="L9" s="126"/>
      <c r="M9" s="53"/>
      <c r="N9" s="126"/>
      <c r="O9" s="53"/>
      <c r="P9" s="126"/>
      <c r="Q9" s="53"/>
      <c r="R9" s="77"/>
    </row>
    <row r="10" spans="1:18" x14ac:dyDescent="0.25">
      <c r="A10" s="125" t="s">
        <v>144</v>
      </c>
      <c r="B10" s="53"/>
      <c r="C10" s="53"/>
      <c r="D10" s="53"/>
      <c r="E10" s="53"/>
      <c r="F10" s="53"/>
      <c r="G10" s="53"/>
      <c r="H10" s="53"/>
      <c r="I10" s="53"/>
      <c r="J10" s="60">
        <f>BackgroundCalculations_Current!F8</f>
        <v>0</v>
      </c>
      <c r="K10" s="128"/>
      <c r="L10" s="60">
        <f>'BackCalculation on habitation'!F8</f>
        <v>0</v>
      </c>
      <c r="M10" s="53"/>
      <c r="N10" s="60">
        <f>BackgroundCalculations_Yr3!F8</f>
        <v>0</v>
      </c>
      <c r="O10" s="53"/>
      <c r="P10" s="60">
        <f>BackgroundCalculation_Future!F8</f>
        <v>0</v>
      </c>
      <c r="Q10" s="53"/>
      <c r="R10" s="77"/>
    </row>
    <row r="11" spans="1:18" x14ac:dyDescent="0.25">
      <c r="A11" s="125" t="s">
        <v>145</v>
      </c>
      <c r="B11" s="53"/>
      <c r="C11" s="53"/>
      <c r="D11" s="53"/>
      <c r="E11" s="53"/>
      <c r="F11" s="53"/>
      <c r="G11" s="53"/>
      <c r="H11" s="53"/>
      <c r="I11" s="53"/>
      <c r="J11" s="62">
        <f>BackgroundCalculations_Current!F9</f>
        <v>0</v>
      </c>
      <c r="K11" s="128"/>
      <c r="L11" s="62">
        <f>'BackCalculation on habitation'!F9</f>
        <v>0</v>
      </c>
      <c r="M11" s="53"/>
      <c r="N11" s="62">
        <f>BackgroundCalculations_Yr3!F9</f>
        <v>0</v>
      </c>
      <c r="O11" s="53"/>
      <c r="P11" s="62">
        <f>BackgroundCalculation_Future!F9</f>
        <v>0</v>
      </c>
      <c r="Q11" s="53"/>
      <c r="R11" s="77"/>
    </row>
    <row r="12" spans="1:18" x14ac:dyDescent="0.25">
      <c r="A12" s="125" t="s">
        <v>146</v>
      </c>
      <c r="B12" s="53"/>
      <c r="C12" s="53"/>
      <c r="D12" s="53"/>
      <c r="E12" s="53"/>
      <c r="F12" s="53"/>
      <c r="G12" s="53"/>
      <c r="H12" s="53"/>
      <c r="I12" s="53"/>
      <c r="J12" s="62">
        <f>BackgroundCalculations_Current!F10</f>
        <v>0</v>
      </c>
      <c r="K12" s="128"/>
      <c r="L12" s="62">
        <f>'BackCalculation on habitation'!F10</f>
        <v>0</v>
      </c>
      <c r="M12" s="53"/>
      <c r="N12" s="62">
        <f>BackgroundCalculations_Yr3!F10</f>
        <v>0</v>
      </c>
      <c r="O12" s="53"/>
      <c r="P12" s="62">
        <f>BackgroundCalculation_Future!F10</f>
        <v>0</v>
      </c>
      <c r="Q12" s="53"/>
      <c r="R12" s="77"/>
    </row>
    <row r="13" spans="1:18" ht="15.75" thickBot="1" x14ac:dyDescent="0.3">
      <c r="A13" s="125" t="s">
        <v>147</v>
      </c>
      <c r="B13" s="53"/>
      <c r="C13" s="53"/>
      <c r="D13" s="53"/>
      <c r="E13" s="53"/>
      <c r="F13" s="53"/>
      <c r="G13" s="53"/>
      <c r="H13" s="53"/>
      <c r="I13" s="53"/>
      <c r="J13" s="61">
        <f>BackgroundCalculations_Current!F11</f>
        <v>0</v>
      </c>
      <c r="K13" s="128"/>
      <c r="L13" s="61">
        <f>'BackCalculation on habitation'!F11</f>
        <v>0</v>
      </c>
      <c r="M13" s="53"/>
      <c r="N13" s="61">
        <f>BackgroundCalculations_Yr3!F11</f>
        <v>0</v>
      </c>
      <c r="O13" s="53"/>
      <c r="P13" s="61">
        <f>BackgroundCalculation_Future!F11</f>
        <v>0</v>
      </c>
      <c r="Q13" s="53"/>
      <c r="R13" s="77"/>
    </row>
    <row r="14" spans="1:18" x14ac:dyDescent="0.25">
      <c r="A14" s="125"/>
      <c r="B14" s="53"/>
      <c r="C14" s="53"/>
      <c r="D14" s="53"/>
      <c r="E14" s="53"/>
      <c r="F14" s="53"/>
      <c r="G14" s="53"/>
      <c r="H14" s="53"/>
      <c r="I14" s="53"/>
      <c r="J14" s="126"/>
      <c r="K14" s="128"/>
      <c r="L14" s="126"/>
      <c r="M14" s="53"/>
      <c r="N14" s="126"/>
      <c r="O14" s="53"/>
      <c r="P14" s="126"/>
      <c r="Q14" s="53"/>
      <c r="R14" s="77"/>
    </row>
    <row r="15" spans="1:18" ht="15.75" thickBot="1" x14ac:dyDescent="0.3">
      <c r="A15" s="127" t="s">
        <v>0</v>
      </c>
      <c r="B15" s="53"/>
      <c r="C15" s="53"/>
      <c r="D15" s="53"/>
      <c r="E15" s="53"/>
      <c r="F15" s="53"/>
      <c r="G15" s="53"/>
      <c r="H15" s="53"/>
      <c r="I15" s="53"/>
      <c r="J15" s="126"/>
      <c r="K15" s="128"/>
      <c r="L15" s="126"/>
      <c r="M15" s="53"/>
      <c r="N15" s="126"/>
      <c r="O15" s="53"/>
      <c r="P15" s="126"/>
      <c r="Q15" s="53"/>
      <c r="R15" s="77"/>
    </row>
    <row r="16" spans="1:18" x14ac:dyDescent="0.25">
      <c r="A16" s="124" t="s">
        <v>5</v>
      </c>
      <c r="B16" s="53"/>
      <c r="C16" s="53"/>
      <c r="D16" s="53"/>
      <c r="E16" s="53"/>
      <c r="F16" s="53"/>
      <c r="G16" s="53"/>
      <c r="H16" s="53"/>
      <c r="I16" s="53"/>
      <c r="J16" s="60">
        <f>BackgroundCalculations_Current!F14</f>
        <v>0</v>
      </c>
      <c r="K16" s="128"/>
      <c r="L16" s="60">
        <f>'BackCalculation on habitation'!F14</f>
        <v>0</v>
      </c>
      <c r="M16" s="53"/>
      <c r="N16" s="60">
        <f>BackgroundCalculations_Yr3!F14</f>
        <v>0</v>
      </c>
      <c r="O16" s="53"/>
      <c r="P16" s="60">
        <f>BackgroundCalculation_Future!F14</f>
        <v>0</v>
      </c>
      <c r="Q16" s="53"/>
      <c r="R16" s="77"/>
    </row>
    <row r="17" spans="1:19" x14ac:dyDescent="0.25">
      <c r="A17" s="124" t="s">
        <v>202</v>
      </c>
      <c r="B17" s="53"/>
      <c r="C17" s="53"/>
      <c r="D17" s="53"/>
      <c r="E17" s="53"/>
      <c r="F17" s="53"/>
      <c r="G17" s="53"/>
      <c r="H17" s="53"/>
      <c r="I17" s="53"/>
      <c r="J17" s="62">
        <f>BackgroundCalculations_Current!F15</f>
        <v>0</v>
      </c>
      <c r="K17" s="128"/>
      <c r="L17" s="62">
        <f>'BackCalculation on habitation'!F15</f>
        <v>0</v>
      </c>
      <c r="M17" s="53"/>
      <c r="N17" s="62">
        <f>BackgroundCalculations_Yr3!F15</f>
        <v>0</v>
      </c>
      <c r="O17" s="53"/>
      <c r="P17" s="62">
        <f>BackgroundCalculation_Future!F15</f>
        <v>0</v>
      </c>
      <c r="Q17" s="53"/>
      <c r="R17" s="77"/>
    </row>
    <row r="18" spans="1:19" x14ac:dyDescent="0.25">
      <c r="A18" s="124" t="s">
        <v>198</v>
      </c>
      <c r="B18" s="53"/>
      <c r="C18" s="53"/>
      <c r="D18" s="53"/>
      <c r="E18" s="53"/>
      <c r="F18" s="53"/>
      <c r="G18" s="53"/>
      <c r="H18" s="53"/>
      <c r="I18" s="53"/>
      <c r="J18" s="62">
        <f>BackgroundCalculations_Current!F16</f>
        <v>0</v>
      </c>
      <c r="K18" s="128"/>
      <c r="L18" s="62">
        <f>'BackCalculation on habitation'!F16</f>
        <v>0</v>
      </c>
      <c r="M18" s="53"/>
      <c r="N18" s="62">
        <f>BackgroundCalculations_Yr3!F16</f>
        <v>0</v>
      </c>
      <c r="O18" s="53"/>
      <c r="P18" s="62">
        <f>BackgroundCalculation_Future!F16</f>
        <v>0</v>
      </c>
      <c r="Q18" s="53"/>
      <c r="R18" s="77"/>
    </row>
    <row r="19" spans="1:19" x14ac:dyDescent="0.25">
      <c r="A19" s="124" t="s">
        <v>1</v>
      </c>
      <c r="B19" s="53"/>
      <c r="C19" s="53"/>
      <c r="D19" s="53"/>
      <c r="E19" s="53"/>
      <c r="F19" s="53"/>
      <c r="G19" s="53"/>
      <c r="H19" s="53"/>
      <c r="I19" s="53"/>
      <c r="J19" s="62">
        <f>BackgroundCalculations_Current!F17</f>
        <v>0</v>
      </c>
      <c r="K19" s="128"/>
      <c r="L19" s="62">
        <f>'BackCalculation on habitation'!F17</f>
        <v>0</v>
      </c>
      <c r="M19" s="53"/>
      <c r="N19" s="62">
        <f>BackgroundCalculations_Yr3!F17</f>
        <v>0</v>
      </c>
      <c r="O19" s="53"/>
      <c r="P19" s="62">
        <f>BackgroundCalculation_Future!F17</f>
        <v>0</v>
      </c>
      <c r="Q19" s="53"/>
      <c r="R19" s="77"/>
    </row>
    <row r="20" spans="1:19" x14ac:dyDescent="0.25">
      <c r="A20" s="124" t="s">
        <v>35</v>
      </c>
      <c r="B20" s="53"/>
      <c r="C20" s="53"/>
      <c r="D20" s="53"/>
      <c r="E20" s="53"/>
      <c r="F20" s="53"/>
      <c r="G20" s="53"/>
      <c r="H20" s="53"/>
      <c r="I20" s="53"/>
      <c r="J20" s="62">
        <f>BackgroundCalculations_Current!F18</f>
        <v>0</v>
      </c>
      <c r="K20" s="128"/>
      <c r="L20" s="62">
        <f>'BackCalculation on habitation'!F18</f>
        <v>0</v>
      </c>
      <c r="M20" s="53"/>
      <c r="N20" s="62">
        <f>BackgroundCalculations_Yr3!F18</f>
        <v>0</v>
      </c>
      <c r="O20" s="53"/>
      <c r="P20" s="62">
        <f>BackgroundCalculation_Future!F18</f>
        <v>0</v>
      </c>
      <c r="Q20" s="53"/>
      <c r="R20" s="77"/>
      <c r="S20" s="9"/>
    </row>
    <row r="21" spans="1:19" ht="15.75" thickBot="1" x14ac:dyDescent="0.3">
      <c r="A21" s="124" t="s">
        <v>32</v>
      </c>
      <c r="B21" s="53"/>
      <c r="C21" s="53"/>
      <c r="D21" s="53"/>
      <c r="E21" s="53"/>
      <c r="F21" s="53"/>
      <c r="G21" s="53"/>
      <c r="H21" s="53"/>
      <c r="I21" s="53"/>
      <c r="J21" s="61">
        <f>BackgroundCalculations_Current!F19</f>
        <v>0</v>
      </c>
      <c r="K21" s="128"/>
      <c r="L21" s="61">
        <f>'BackCalculation on habitation'!F19</f>
        <v>0</v>
      </c>
      <c r="M21" s="53"/>
      <c r="N21" s="61">
        <f>BackgroundCalculations_Yr3!F19</f>
        <v>0</v>
      </c>
      <c r="O21" s="53"/>
      <c r="P21" s="61">
        <f>BackgroundCalculation_Future!F19</f>
        <v>0</v>
      </c>
      <c r="Q21" s="53"/>
      <c r="R21" s="77"/>
    </row>
    <row r="22" spans="1:19" x14ac:dyDescent="0.25">
      <c r="A22" s="124"/>
      <c r="B22" s="53"/>
      <c r="C22" s="53"/>
      <c r="D22" s="53"/>
      <c r="E22" s="53"/>
      <c r="F22" s="53"/>
      <c r="G22" s="53"/>
      <c r="H22" s="53"/>
      <c r="I22" s="53"/>
      <c r="J22" s="126"/>
      <c r="K22" s="128"/>
      <c r="L22" s="126"/>
      <c r="M22" s="53"/>
      <c r="N22" s="126"/>
      <c r="O22" s="53"/>
      <c r="P22" s="126"/>
      <c r="Q22" s="53"/>
      <c r="R22" s="77"/>
    </row>
    <row r="23" spans="1:19" ht="15.75" thickBot="1" x14ac:dyDescent="0.3">
      <c r="A23" s="127" t="s">
        <v>2</v>
      </c>
      <c r="B23" s="53"/>
      <c r="C23" s="53"/>
      <c r="D23" s="53"/>
      <c r="E23" s="53"/>
      <c r="F23" s="53"/>
      <c r="G23" s="53"/>
      <c r="H23" s="53"/>
      <c r="I23" s="53"/>
      <c r="J23" s="126"/>
      <c r="K23" s="128"/>
      <c r="L23" s="126"/>
      <c r="M23" s="53"/>
      <c r="N23" s="126"/>
      <c r="O23" s="53"/>
      <c r="P23" s="126"/>
      <c r="Q23" s="53"/>
      <c r="R23" s="77"/>
    </row>
    <row r="24" spans="1:19" x14ac:dyDescent="0.25">
      <c r="A24" s="124" t="s">
        <v>11</v>
      </c>
      <c r="B24" s="53"/>
      <c r="C24" s="53"/>
      <c r="D24" s="53"/>
      <c r="E24" s="53"/>
      <c r="F24" s="53"/>
      <c r="G24" s="53"/>
      <c r="H24" s="53"/>
      <c r="I24" s="53"/>
      <c r="J24" s="60">
        <f>BackgroundCalculations_Current!F22</f>
        <v>0</v>
      </c>
      <c r="K24" s="128"/>
      <c r="L24" s="60">
        <f>'BackCalculation on habitation'!F22</f>
        <v>0</v>
      </c>
      <c r="M24" s="53"/>
      <c r="N24" s="60">
        <f>BackgroundCalculations_Yr3!F22</f>
        <v>0</v>
      </c>
      <c r="O24" s="53"/>
      <c r="P24" s="60">
        <f>BackgroundCalculation_Future!F22</f>
        <v>0</v>
      </c>
      <c r="Q24" s="53"/>
      <c r="R24" s="77"/>
    </row>
    <row r="25" spans="1:19" x14ac:dyDescent="0.25">
      <c r="A25" s="124" t="s">
        <v>171</v>
      </c>
      <c r="B25" s="53"/>
      <c r="C25" s="53"/>
      <c r="D25" s="53"/>
      <c r="E25" s="53"/>
      <c r="F25" s="53"/>
      <c r="G25" s="53"/>
      <c r="H25" s="53"/>
      <c r="I25" s="53"/>
      <c r="J25" s="62">
        <f>BackgroundCalculations_Current!F23</f>
        <v>0</v>
      </c>
      <c r="K25" s="128"/>
      <c r="L25" s="62">
        <f>'BackCalculation on habitation'!F23</f>
        <v>0</v>
      </c>
      <c r="M25" s="53"/>
      <c r="N25" s="62">
        <f>BackgroundCalculations_Yr3!F23</f>
        <v>0</v>
      </c>
      <c r="O25" s="53"/>
      <c r="P25" s="62">
        <f>BackgroundCalculation_Future!F23</f>
        <v>0</v>
      </c>
      <c r="Q25" s="53"/>
      <c r="R25" s="77"/>
    </row>
    <row r="26" spans="1:19" x14ac:dyDescent="0.25">
      <c r="A26" s="124" t="s">
        <v>13</v>
      </c>
      <c r="B26" s="53"/>
      <c r="C26" s="53"/>
      <c r="D26" s="53"/>
      <c r="E26" s="53"/>
      <c r="F26" s="53"/>
      <c r="G26" s="53"/>
      <c r="H26" s="53"/>
      <c r="I26" s="53"/>
      <c r="J26" s="62">
        <f>BackgroundCalculations_Current!F24</f>
        <v>0</v>
      </c>
      <c r="K26" s="128"/>
      <c r="L26" s="62">
        <f>'BackCalculation on habitation'!F24</f>
        <v>0</v>
      </c>
      <c r="M26" s="53"/>
      <c r="N26" s="62">
        <f>BackgroundCalculations_Yr3!F24</f>
        <v>0</v>
      </c>
      <c r="O26" s="53"/>
      <c r="P26" s="62">
        <f>BackgroundCalculation_Future!F24</f>
        <v>0</v>
      </c>
      <c r="Q26" s="53"/>
      <c r="R26" s="77"/>
    </row>
    <row r="27" spans="1:19" x14ac:dyDescent="0.25">
      <c r="A27" s="124" t="s">
        <v>130</v>
      </c>
      <c r="B27" s="53"/>
      <c r="C27" s="53"/>
      <c r="D27" s="53"/>
      <c r="E27" s="53"/>
      <c r="F27" s="53"/>
      <c r="G27" s="53"/>
      <c r="H27" s="53"/>
      <c r="I27" s="53"/>
      <c r="J27" s="62">
        <f>BackgroundCalculations_Current!F25</f>
        <v>0</v>
      </c>
      <c r="K27" s="128"/>
      <c r="L27" s="62">
        <f>'BackCalculation on habitation'!F25</f>
        <v>0</v>
      </c>
      <c r="M27" s="53"/>
      <c r="N27" s="62">
        <f>BackgroundCalculations_Yr3!F25</f>
        <v>0</v>
      </c>
      <c r="O27" s="53"/>
      <c r="P27" s="62">
        <f>BackgroundCalculation_Future!F25</f>
        <v>0</v>
      </c>
      <c r="Q27" s="53"/>
      <c r="R27" s="77"/>
    </row>
    <row r="28" spans="1:19" x14ac:dyDescent="0.25">
      <c r="A28" s="124" t="s">
        <v>14</v>
      </c>
      <c r="B28" s="53"/>
      <c r="C28" s="53"/>
      <c r="D28" s="53"/>
      <c r="E28" s="53"/>
      <c r="F28" s="53"/>
      <c r="G28" s="53"/>
      <c r="H28" s="53"/>
      <c r="I28" s="53"/>
      <c r="J28" s="62">
        <f>BackgroundCalculations_Current!F26</f>
        <v>0</v>
      </c>
      <c r="K28" s="128"/>
      <c r="L28" s="62">
        <f>'BackCalculation on habitation'!F26</f>
        <v>0</v>
      </c>
      <c r="M28" s="53"/>
      <c r="N28" s="62">
        <f>BackgroundCalculations_Yr3!F26</f>
        <v>0</v>
      </c>
      <c r="O28" s="53"/>
      <c r="P28" s="62">
        <f>BackgroundCalculation_Future!F26</f>
        <v>0</v>
      </c>
      <c r="Q28" s="53"/>
      <c r="R28" s="77"/>
    </row>
    <row r="29" spans="1:19" ht="15.75" thickBot="1" x14ac:dyDescent="0.3">
      <c r="A29" s="124" t="s">
        <v>15</v>
      </c>
      <c r="B29" s="53"/>
      <c r="C29" s="53"/>
      <c r="D29" s="53"/>
      <c r="E29" s="53"/>
      <c r="F29" s="53"/>
      <c r="G29" s="53"/>
      <c r="H29" s="53"/>
      <c r="I29" s="53"/>
      <c r="J29" s="61">
        <f>BackgroundCalculations_Current!F27</f>
        <v>0</v>
      </c>
      <c r="K29" s="128"/>
      <c r="L29" s="61">
        <f>'BackCalculation on habitation'!F27</f>
        <v>0</v>
      </c>
      <c r="M29" s="53"/>
      <c r="N29" s="61">
        <f>BackgroundCalculations_Yr3!F27</f>
        <v>0</v>
      </c>
      <c r="O29" s="53"/>
      <c r="P29" s="61">
        <f>BackgroundCalculation_Future!F27</f>
        <v>0</v>
      </c>
      <c r="Q29" s="53"/>
      <c r="R29" s="77"/>
    </row>
    <row r="30" spans="1:19" ht="15.75" thickBot="1" x14ac:dyDescent="0.3">
      <c r="A30" s="124"/>
      <c r="B30" s="53"/>
      <c r="C30" s="53"/>
      <c r="D30" s="53"/>
      <c r="E30" s="53"/>
      <c r="F30" s="53"/>
      <c r="G30" s="53"/>
      <c r="H30" s="53"/>
      <c r="I30" s="53"/>
      <c r="J30" s="126"/>
      <c r="K30" s="128"/>
      <c r="L30" s="126"/>
      <c r="M30" s="53"/>
      <c r="N30" s="126"/>
      <c r="O30" s="53"/>
      <c r="P30" s="126"/>
      <c r="Q30" s="53"/>
      <c r="R30" s="77"/>
    </row>
    <row r="31" spans="1:19" ht="15.75" thickBot="1" x14ac:dyDescent="0.3">
      <c r="A31" s="124" t="s">
        <v>179</v>
      </c>
      <c r="B31" s="53"/>
      <c r="C31" s="53"/>
      <c r="D31" s="53"/>
      <c r="E31" s="53"/>
      <c r="F31" s="53"/>
      <c r="G31" s="53"/>
      <c r="H31" s="53"/>
      <c r="I31" s="53"/>
      <c r="J31" s="63">
        <f>BackgroundCalculations_Current!F29</f>
        <v>0</v>
      </c>
      <c r="K31" s="128"/>
      <c r="L31" s="63">
        <f>'BackCalculation on habitation'!F29</f>
        <v>0</v>
      </c>
      <c r="M31" s="53"/>
      <c r="N31" s="63">
        <f>BackgroundCalculations_Yr3!F29</f>
        <v>0</v>
      </c>
      <c r="O31" s="53"/>
      <c r="P31" s="63">
        <f>BackgroundCalculation_Future!F29</f>
        <v>0</v>
      </c>
      <c r="Q31" s="53"/>
      <c r="R31" s="77"/>
    </row>
    <row r="32" spans="1:19" ht="15.75" thickBot="1" x14ac:dyDescent="0.3">
      <c r="A32" s="124"/>
      <c r="B32" s="53"/>
      <c r="C32" s="53"/>
      <c r="D32" s="53"/>
      <c r="E32" s="53"/>
      <c r="F32" s="53"/>
      <c r="G32" s="53"/>
      <c r="H32" s="53"/>
      <c r="I32" s="53"/>
      <c r="J32" s="126"/>
      <c r="K32" s="128"/>
      <c r="L32" s="126"/>
      <c r="M32" s="53"/>
      <c r="N32" s="126"/>
      <c r="O32" s="53"/>
      <c r="P32" s="126"/>
      <c r="Q32" s="53"/>
      <c r="R32" s="77"/>
    </row>
    <row r="33" spans="1:18" x14ac:dyDescent="0.25">
      <c r="A33" s="124" t="s">
        <v>194</v>
      </c>
      <c r="B33" s="53"/>
      <c r="C33" s="53"/>
      <c r="D33" s="53"/>
      <c r="E33" s="53"/>
      <c r="F33" s="53"/>
      <c r="G33" s="53"/>
      <c r="H33" s="53"/>
      <c r="I33" s="53"/>
      <c r="J33" s="60">
        <f>BackgroundCalculations_Current!F31</f>
        <v>0</v>
      </c>
      <c r="K33" s="128"/>
      <c r="L33" s="60">
        <f>'BackCalculation on habitation'!F31</f>
        <v>0</v>
      </c>
      <c r="M33" s="53"/>
      <c r="N33" s="60">
        <f>BackgroundCalculations_Yr3!F31</f>
        <v>0</v>
      </c>
      <c r="O33" s="53"/>
      <c r="P33" s="60">
        <f>BackgroundCalculation_Future!F31</f>
        <v>0</v>
      </c>
      <c r="Q33" s="53"/>
      <c r="R33" s="77"/>
    </row>
    <row r="34" spans="1:18" x14ac:dyDescent="0.25">
      <c r="A34" s="124" t="s">
        <v>195</v>
      </c>
      <c r="B34" s="53"/>
      <c r="C34" s="53"/>
      <c r="D34" s="53"/>
      <c r="E34" s="53"/>
      <c r="F34" s="53"/>
      <c r="G34" s="53"/>
      <c r="H34" s="53"/>
      <c r="I34" s="53"/>
      <c r="J34" s="62">
        <f>BackgroundCalculations_Current!F32</f>
        <v>0</v>
      </c>
      <c r="K34" s="128"/>
      <c r="L34" s="62">
        <f>'BackCalculation on habitation'!F32</f>
        <v>0</v>
      </c>
      <c r="M34" s="53"/>
      <c r="N34" s="62">
        <f>BackgroundCalculations_Yr3!F32</f>
        <v>0</v>
      </c>
      <c r="O34" s="53"/>
      <c r="P34" s="62">
        <f>BackgroundCalculation_Future!F32</f>
        <v>0</v>
      </c>
      <c r="Q34" s="53"/>
      <c r="R34" s="77"/>
    </row>
    <row r="35" spans="1:18" x14ac:dyDescent="0.25">
      <c r="A35" s="124" t="s">
        <v>196</v>
      </c>
      <c r="B35" s="53"/>
      <c r="C35" s="53"/>
      <c r="D35" s="53"/>
      <c r="E35" s="53"/>
      <c r="F35" s="53"/>
      <c r="G35" s="53"/>
      <c r="H35" s="53"/>
      <c r="I35" s="53"/>
      <c r="J35" s="62">
        <f>BackgroundCalculations_Current!F33</f>
        <v>0</v>
      </c>
      <c r="K35" s="128"/>
      <c r="L35" s="62">
        <f>'BackCalculation on habitation'!F33</f>
        <v>0</v>
      </c>
      <c r="M35" s="53"/>
      <c r="N35" s="62">
        <f>BackgroundCalculations_Yr3!F33</f>
        <v>0</v>
      </c>
      <c r="O35" s="53"/>
      <c r="P35" s="62">
        <f>BackgroundCalculation_Future!F33</f>
        <v>0</v>
      </c>
      <c r="Q35" s="53"/>
      <c r="R35" s="77"/>
    </row>
    <row r="36" spans="1:18" ht="15.75" thickBot="1" x14ac:dyDescent="0.3">
      <c r="A36" s="124" t="s">
        <v>197</v>
      </c>
      <c r="B36" s="53"/>
      <c r="C36" s="53"/>
      <c r="D36" s="53"/>
      <c r="E36" s="53"/>
      <c r="F36" s="53"/>
      <c r="G36" s="53"/>
      <c r="H36" s="53"/>
      <c r="I36" s="53"/>
      <c r="J36" s="61">
        <f>BackgroundCalculations_Current!F34</f>
        <v>0</v>
      </c>
      <c r="K36" s="128"/>
      <c r="L36" s="61">
        <f>'BackCalculation on habitation'!F34</f>
        <v>0</v>
      </c>
      <c r="M36" s="53"/>
      <c r="N36" s="61">
        <f>BackgroundCalculations_Yr3!F34</f>
        <v>0</v>
      </c>
      <c r="O36" s="53"/>
      <c r="P36" s="61">
        <f>BackgroundCalculation_Future!F34</f>
        <v>0</v>
      </c>
      <c r="Q36" s="53"/>
      <c r="R36" s="77"/>
    </row>
    <row r="37" spans="1:18" x14ac:dyDescent="0.25">
      <c r="A37" s="124"/>
      <c r="B37" s="53"/>
      <c r="C37" s="53"/>
      <c r="D37" s="53"/>
      <c r="E37" s="53"/>
      <c r="F37" s="53"/>
      <c r="G37" s="53"/>
      <c r="H37" s="53"/>
      <c r="I37" s="53"/>
      <c r="J37" s="126"/>
      <c r="K37" s="128"/>
      <c r="L37" s="126"/>
      <c r="M37" s="53"/>
      <c r="N37" s="126"/>
      <c r="O37" s="53"/>
      <c r="P37" s="126"/>
      <c r="Q37" s="53"/>
      <c r="R37" s="77"/>
    </row>
    <row r="38" spans="1:18" ht="15.75" thickBot="1" x14ac:dyDescent="0.3">
      <c r="A38" s="127" t="s">
        <v>55</v>
      </c>
      <c r="B38" s="53"/>
      <c r="C38" s="53"/>
      <c r="D38" s="53"/>
      <c r="E38" s="53"/>
      <c r="F38" s="53"/>
      <c r="G38" s="53"/>
      <c r="H38" s="53"/>
      <c r="I38" s="53"/>
      <c r="J38" s="126"/>
      <c r="K38" s="128"/>
      <c r="L38" s="126"/>
      <c r="M38" s="53"/>
      <c r="N38" s="126"/>
      <c r="O38" s="53"/>
      <c r="P38" s="126"/>
      <c r="Q38" s="53"/>
      <c r="R38" s="77"/>
    </row>
    <row r="39" spans="1:18" x14ac:dyDescent="0.25">
      <c r="A39" s="124" t="s">
        <v>38</v>
      </c>
      <c r="B39" s="53"/>
      <c r="C39" s="53"/>
      <c r="D39" s="53"/>
      <c r="E39" s="53"/>
      <c r="F39" s="53"/>
      <c r="G39" s="53"/>
      <c r="H39" s="53"/>
      <c r="I39" s="53"/>
      <c r="J39" s="60">
        <f>BackgroundCalculations_Current!F37</f>
        <v>0</v>
      </c>
      <c r="K39" s="128"/>
      <c r="L39" s="60">
        <f>'BackCalculation on habitation'!F37</f>
        <v>0</v>
      </c>
      <c r="M39" s="53"/>
      <c r="N39" s="60">
        <f>BackgroundCalculations_Yr3!F37</f>
        <v>0</v>
      </c>
      <c r="O39" s="53"/>
      <c r="P39" s="60">
        <f>BackgroundCalculation_Future!F37</f>
        <v>0</v>
      </c>
      <c r="Q39" s="53"/>
      <c r="R39" s="77"/>
    </row>
    <row r="40" spans="1:18" x14ac:dyDescent="0.25">
      <c r="A40" s="124" t="s">
        <v>39</v>
      </c>
      <c r="B40" s="53"/>
      <c r="C40" s="53"/>
      <c r="D40" s="53"/>
      <c r="E40" s="53"/>
      <c r="F40" s="53"/>
      <c r="G40" s="53"/>
      <c r="H40" s="53"/>
      <c r="I40" s="53"/>
      <c r="J40" s="62">
        <f>BackgroundCalculations_Current!F38</f>
        <v>0</v>
      </c>
      <c r="K40" s="128"/>
      <c r="L40" s="62">
        <f>'BackCalculation on habitation'!F38</f>
        <v>0</v>
      </c>
      <c r="M40" s="53"/>
      <c r="N40" s="62">
        <f>BackgroundCalculations_Yr3!F38</f>
        <v>0</v>
      </c>
      <c r="O40" s="53"/>
      <c r="P40" s="62">
        <f>BackgroundCalculation_Future!F38</f>
        <v>0</v>
      </c>
      <c r="Q40" s="53"/>
      <c r="R40" s="77"/>
    </row>
    <row r="41" spans="1:18" x14ac:dyDescent="0.25">
      <c r="A41" s="124" t="s">
        <v>40</v>
      </c>
      <c r="B41" s="53"/>
      <c r="C41" s="53"/>
      <c r="D41" s="53"/>
      <c r="E41" s="53"/>
      <c r="F41" s="53"/>
      <c r="G41" s="53"/>
      <c r="H41" s="53"/>
      <c r="I41" s="53"/>
      <c r="J41" s="62">
        <f>BackgroundCalculations_Current!F39</f>
        <v>0</v>
      </c>
      <c r="K41" s="128"/>
      <c r="L41" s="62">
        <f>'BackCalculation on habitation'!F39</f>
        <v>0</v>
      </c>
      <c r="M41" s="53"/>
      <c r="N41" s="62">
        <f>BackgroundCalculations_Yr3!F39</f>
        <v>0</v>
      </c>
      <c r="O41" s="53"/>
      <c r="P41" s="62">
        <f>BackgroundCalculation_Future!F39</f>
        <v>0</v>
      </c>
      <c r="Q41" s="53"/>
      <c r="R41" s="77"/>
    </row>
    <row r="42" spans="1:18" x14ac:dyDescent="0.25">
      <c r="A42" s="124" t="s">
        <v>37</v>
      </c>
      <c r="B42" s="53"/>
      <c r="C42" s="53"/>
      <c r="D42" s="53"/>
      <c r="E42" s="53"/>
      <c r="F42" s="53"/>
      <c r="G42" s="53"/>
      <c r="H42" s="53"/>
      <c r="I42" s="53"/>
      <c r="J42" s="62">
        <f>BackgroundCalculations_Current!F40</f>
        <v>0</v>
      </c>
      <c r="K42" s="128"/>
      <c r="L42" s="62">
        <f>'BackCalculation on habitation'!F40</f>
        <v>0</v>
      </c>
      <c r="M42" s="53"/>
      <c r="N42" s="62">
        <f>BackgroundCalculations_Yr3!F40</f>
        <v>0</v>
      </c>
      <c r="O42" s="53"/>
      <c r="P42" s="62">
        <f>BackgroundCalculation_Future!F40</f>
        <v>0</v>
      </c>
      <c r="Q42" s="53"/>
      <c r="R42" s="77"/>
    </row>
    <row r="43" spans="1:18" x14ac:dyDescent="0.25">
      <c r="A43" s="124" t="s">
        <v>41</v>
      </c>
      <c r="B43" s="53"/>
      <c r="C43" s="53"/>
      <c r="D43" s="53"/>
      <c r="E43" s="53"/>
      <c r="F43" s="53"/>
      <c r="G43" s="53"/>
      <c r="H43" s="53"/>
      <c r="I43" s="53"/>
      <c r="J43" s="62">
        <f>BackgroundCalculations_Current!F41</f>
        <v>0</v>
      </c>
      <c r="K43" s="128"/>
      <c r="L43" s="62">
        <f>'BackCalculation on habitation'!F41</f>
        <v>0</v>
      </c>
      <c r="M43" s="53"/>
      <c r="N43" s="62">
        <f>BackgroundCalculations_Yr3!F41</f>
        <v>0</v>
      </c>
      <c r="O43" s="53"/>
      <c r="P43" s="62">
        <f>BackgroundCalculation_Future!F41</f>
        <v>0</v>
      </c>
      <c r="Q43" s="53"/>
      <c r="R43" s="77"/>
    </row>
    <row r="44" spans="1:18" x14ac:dyDescent="0.25">
      <c r="A44" s="124" t="s">
        <v>42</v>
      </c>
      <c r="B44" s="53"/>
      <c r="C44" s="53"/>
      <c r="D44" s="53"/>
      <c r="E44" s="53"/>
      <c r="F44" s="53"/>
      <c r="G44" s="53"/>
      <c r="H44" s="53"/>
      <c r="I44" s="53"/>
      <c r="J44" s="62">
        <f>BackgroundCalculations_Current!F42</f>
        <v>0</v>
      </c>
      <c r="K44" s="128"/>
      <c r="L44" s="62">
        <f>'BackCalculation on habitation'!F42</f>
        <v>0</v>
      </c>
      <c r="M44" s="53"/>
      <c r="N44" s="62">
        <f>BackgroundCalculations_Yr3!F42</f>
        <v>0</v>
      </c>
      <c r="O44" s="53"/>
      <c r="P44" s="62">
        <f>BackgroundCalculation_Future!F42</f>
        <v>0</v>
      </c>
      <c r="Q44" s="53"/>
      <c r="R44" s="77"/>
    </row>
    <row r="45" spans="1:18" x14ac:dyDescent="0.25">
      <c r="A45" s="124" t="s">
        <v>169</v>
      </c>
      <c r="B45" s="53"/>
      <c r="C45" s="53"/>
      <c r="D45" s="53"/>
      <c r="E45" s="53"/>
      <c r="F45" s="53"/>
      <c r="G45" s="53"/>
      <c r="H45" s="53"/>
      <c r="I45" s="53"/>
      <c r="J45" s="62">
        <f>BackgroundCalculations_Current!F43</f>
        <v>0</v>
      </c>
      <c r="K45" s="128"/>
      <c r="L45" s="62">
        <f>'BackCalculation on habitation'!F43</f>
        <v>0</v>
      </c>
      <c r="M45" s="53"/>
      <c r="N45" s="62">
        <f>BackgroundCalculations_Yr3!F43</f>
        <v>0</v>
      </c>
      <c r="O45" s="53"/>
      <c r="P45" s="62">
        <f>BackgroundCalculation_Future!F43</f>
        <v>0</v>
      </c>
      <c r="Q45" s="53"/>
      <c r="R45" s="77"/>
    </row>
    <row r="46" spans="1:18" x14ac:dyDescent="0.25">
      <c r="A46" s="124" t="s">
        <v>3</v>
      </c>
      <c r="B46" s="53"/>
      <c r="C46" s="53"/>
      <c r="D46" s="53"/>
      <c r="E46" s="53"/>
      <c r="F46" s="53"/>
      <c r="G46" s="53"/>
      <c r="H46" s="53"/>
      <c r="I46" s="53"/>
      <c r="J46" s="62">
        <f>BackgroundCalculations_Current!F44</f>
        <v>0</v>
      </c>
      <c r="K46" s="128"/>
      <c r="L46" s="62">
        <f>'BackCalculation on habitation'!F44</f>
        <v>0</v>
      </c>
      <c r="M46" s="53"/>
      <c r="N46" s="62">
        <f>BackgroundCalculations_Yr3!F44</f>
        <v>0</v>
      </c>
      <c r="O46" s="53"/>
      <c r="P46" s="62">
        <f>BackgroundCalculation_Future!F44</f>
        <v>0</v>
      </c>
      <c r="Q46" s="53"/>
      <c r="R46" s="77"/>
    </row>
    <row r="47" spans="1:18" x14ac:dyDescent="0.25">
      <c r="A47" s="124" t="s">
        <v>44</v>
      </c>
      <c r="B47" s="53"/>
      <c r="C47" s="53"/>
      <c r="D47" s="53"/>
      <c r="E47" s="53"/>
      <c r="F47" s="53"/>
      <c r="G47" s="53"/>
      <c r="H47" s="53"/>
      <c r="I47" s="53"/>
      <c r="J47" s="62">
        <f>BackgroundCalculations_Current!F45</f>
        <v>0</v>
      </c>
      <c r="K47" s="128"/>
      <c r="L47" s="62">
        <f>'BackCalculation on habitation'!F45</f>
        <v>0</v>
      </c>
      <c r="M47" s="53"/>
      <c r="N47" s="62">
        <f>BackgroundCalculations_Yr3!F45</f>
        <v>0</v>
      </c>
      <c r="O47" s="53"/>
      <c r="P47" s="62">
        <f>BackgroundCalculation_Future!F45</f>
        <v>0</v>
      </c>
      <c r="Q47" s="53"/>
      <c r="R47" s="77"/>
    </row>
    <row r="48" spans="1:18" x14ac:dyDescent="0.25">
      <c r="A48" s="124" t="s">
        <v>45</v>
      </c>
      <c r="B48" s="53"/>
      <c r="C48" s="53"/>
      <c r="D48" s="53"/>
      <c r="E48" s="53"/>
      <c r="F48" s="53"/>
      <c r="G48" s="53"/>
      <c r="H48" s="53"/>
      <c r="I48" s="53"/>
      <c r="J48" s="62">
        <f>BackgroundCalculations_Current!F46</f>
        <v>0</v>
      </c>
      <c r="K48" s="128"/>
      <c r="L48" s="62">
        <f>'BackCalculation on habitation'!F46</f>
        <v>0</v>
      </c>
      <c r="M48" s="53"/>
      <c r="N48" s="62">
        <f>BackgroundCalculations_Yr3!F46</f>
        <v>0</v>
      </c>
      <c r="O48" s="53"/>
      <c r="P48" s="62">
        <f>BackgroundCalculation_Future!F46</f>
        <v>0</v>
      </c>
      <c r="Q48" s="53"/>
      <c r="R48" s="77"/>
    </row>
    <row r="49" spans="1:21" x14ac:dyDescent="0.25">
      <c r="A49" s="124" t="s">
        <v>46</v>
      </c>
      <c r="B49" s="53"/>
      <c r="C49" s="53"/>
      <c r="D49" s="53"/>
      <c r="E49" s="53"/>
      <c r="F49" s="53"/>
      <c r="G49" s="53"/>
      <c r="H49" s="53"/>
      <c r="I49" s="53"/>
      <c r="J49" s="62">
        <f>BackgroundCalculations_Current!F47</f>
        <v>0</v>
      </c>
      <c r="K49" s="128"/>
      <c r="L49" s="62">
        <f>'BackCalculation on habitation'!F47</f>
        <v>0</v>
      </c>
      <c r="M49" s="53"/>
      <c r="N49" s="62">
        <f>BackgroundCalculations_Yr3!F47</f>
        <v>0</v>
      </c>
      <c r="O49" s="53"/>
      <c r="P49" s="62">
        <f>BackgroundCalculation_Future!F47</f>
        <v>0</v>
      </c>
      <c r="Q49" s="53"/>
      <c r="R49" s="77"/>
    </row>
    <row r="50" spans="1:21" x14ac:dyDescent="0.25">
      <c r="A50" s="124" t="s">
        <v>18</v>
      </c>
      <c r="B50" s="53"/>
      <c r="C50" s="53"/>
      <c r="D50" s="53"/>
      <c r="E50" s="53"/>
      <c r="F50" s="53"/>
      <c r="G50" s="53"/>
      <c r="H50" s="53"/>
      <c r="I50" s="53"/>
      <c r="J50" s="62">
        <f>BackgroundCalculations_Current!F48</f>
        <v>0</v>
      </c>
      <c r="K50" s="128"/>
      <c r="L50" s="62">
        <f>'BackCalculation on habitation'!F48</f>
        <v>0</v>
      </c>
      <c r="M50" s="53"/>
      <c r="N50" s="62">
        <f>BackgroundCalculations_Yr3!F48</f>
        <v>0</v>
      </c>
      <c r="O50" s="53"/>
      <c r="P50" s="62">
        <f>BackgroundCalculation_Future!F48</f>
        <v>0</v>
      </c>
      <c r="Q50" s="53"/>
      <c r="R50" s="77"/>
    </row>
    <row r="51" spans="1:21" ht="15.75" thickBot="1" x14ac:dyDescent="0.3">
      <c r="A51" s="124" t="s">
        <v>148</v>
      </c>
      <c r="B51" s="53"/>
      <c r="C51" s="53"/>
      <c r="D51" s="53"/>
      <c r="E51" s="53"/>
      <c r="F51" s="53"/>
      <c r="G51" s="53"/>
      <c r="H51" s="53"/>
      <c r="I51" s="53"/>
      <c r="J51" s="61">
        <f>BackgroundCalculations_Current!F49</f>
        <v>0</v>
      </c>
      <c r="K51" s="128"/>
      <c r="L51" s="61">
        <f>'BackCalculation on habitation'!F49</f>
        <v>0</v>
      </c>
      <c r="M51" s="53"/>
      <c r="N51" s="61">
        <f>BackgroundCalculations_Yr3!F49</f>
        <v>0</v>
      </c>
      <c r="O51" s="53"/>
      <c r="P51" s="61">
        <f>BackgroundCalculation_Future!F49</f>
        <v>0</v>
      </c>
      <c r="Q51" s="53"/>
      <c r="R51" s="77"/>
      <c r="S51" s="66"/>
    </row>
    <row r="52" spans="1:21" x14ac:dyDescent="0.25">
      <c r="A52" s="124"/>
      <c r="B52" s="53"/>
      <c r="C52" s="53"/>
      <c r="D52" s="53"/>
      <c r="E52" s="53"/>
      <c r="F52" s="53"/>
      <c r="G52" s="53"/>
      <c r="H52" s="53"/>
      <c r="I52" s="53"/>
      <c r="J52" s="126"/>
      <c r="K52" s="128"/>
      <c r="L52" s="126"/>
      <c r="M52" s="53"/>
      <c r="N52" s="126"/>
      <c r="O52" s="53"/>
      <c r="P52" s="126"/>
      <c r="Q52" s="53"/>
      <c r="R52" s="77"/>
      <c r="S52" s="66"/>
      <c r="T52" s="66"/>
      <c r="U52" s="66"/>
    </row>
    <row r="53" spans="1:21" ht="15.75" thickBot="1" x14ac:dyDescent="0.3">
      <c r="A53" s="127" t="s">
        <v>61</v>
      </c>
      <c r="B53" s="53"/>
      <c r="C53" s="53"/>
      <c r="D53" s="53"/>
      <c r="E53" s="53"/>
      <c r="F53" s="53"/>
      <c r="G53" s="53"/>
      <c r="H53" s="53"/>
      <c r="I53" s="53"/>
      <c r="J53" s="126"/>
      <c r="K53" s="128"/>
      <c r="L53" s="126"/>
      <c r="M53" s="53"/>
      <c r="N53" s="126"/>
      <c r="O53" s="53"/>
      <c r="P53" s="126"/>
      <c r="Q53" s="53"/>
      <c r="R53" s="77"/>
    </row>
    <row r="54" spans="1:21" x14ac:dyDescent="0.25">
      <c r="A54" s="124" t="s">
        <v>172</v>
      </c>
      <c r="B54" s="53"/>
      <c r="C54" s="53"/>
      <c r="D54" s="53"/>
      <c r="E54" s="53"/>
      <c r="F54" s="53"/>
      <c r="G54" s="53"/>
      <c r="H54" s="53"/>
      <c r="I54" s="53"/>
      <c r="J54" s="60">
        <f>BackgroundCalculations_Current!F52</f>
        <v>0</v>
      </c>
      <c r="K54" s="128"/>
      <c r="L54" s="60">
        <f>'BackCalculation on habitation'!F52</f>
        <v>0</v>
      </c>
      <c r="M54" s="53"/>
      <c r="N54" s="60">
        <f>BackgroundCalculations_Yr3!F52</f>
        <v>0</v>
      </c>
      <c r="O54" s="53"/>
      <c r="P54" s="60">
        <f>BackgroundCalculation_Future!F52</f>
        <v>0</v>
      </c>
      <c r="Q54" s="53"/>
      <c r="R54" s="77"/>
    </row>
    <row r="55" spans="1:21" x14ac:dyDescent="0.25">
      <c r="A55" s="124" t="s">
        <v>173</v>
      </c>
      <c r="B55" s="53"/>
      <c r="C55" s="53"/>
      <c r="D55" s="53"/>
      <c r="E55" s="53"/>
      <c r="F55" s="53"/>
      <c r="G55" s="53"/>
      <c r="H55" s="53"/>
      <c r="I55" s="53"/>
      <c r="J55" s="62">
        <f>BackgroundCalculations_Current!F53</f>
        <v>0</v>
      </c>
      <c r="K55" s="128"/>
      <c r="L55" s="62">
        <f>'BackCalculation on habitation'!F53</f>
        <v>0</v>
      </c>
      <c r="M55" s="53"/>
      <c r="N55" s="62">
        <f>BackgroundCalculations_Yr3!F53</f>
        <v>0</v>
      </c>
      <c r="O55" s="53"/>
      <c r="P55" s="62">
        <f>BackgroundCalculation_Future!F53</f>
        <v>0</v>
      </c>
      <c r="Q55" s="53"/>
      <c r="R55" s="77"/>
    </row>
    <row r="56" spans="1:21" x14ac:dyDescent="0.25">
      <c r="A56" s="124" t="s">
        <v>174</v>
      </c>
      <c r="B56" s="53"/>
      <c r="C56" s="53"/>
      <c r="D56" s="53"/>
      <c r="E56" s="53"/>
      <c r="F56" s="53"/>
      <c r="G56" s="53"/>
      <c r="H56" s="53"/>
      <c r="I56" s="53"/>
      <c r="J56" s="62">
        <f>BackgroundCalculations_Current!F54</f>
        <v>0</v>
      </c>
      <c r="K56" s="128"/>
      <c r="L56" s="62">
        <f>'BackCalculation on habitation'!F54</f>
        <v>0</v>
      </c>
      <c r="M56" s="53"/>
      <c r="N56" s="62">
        <f>BackgroundCalculations_Yr3!F54</f>
        <v>0</v>
      </c>
      <c r="O56" s="53"/>
      <c r="P56" s="62">
        <f>BackgroundCalculation_Future!F54</f>
        <v>0</v>
      </c>
      <c r="Q56" s="53"/>
      <c r="R56" s="77"/>
    </row>
    <row r="57" spans="1:21" x14ac:dyDescent="0.25">
      <c r="A57" s="124" t="s">
        <v>62</v>
      </c>
      <c r="B57" s="53"/>
      <c r="C57" s="53"/>
      <c r="D57" s="53"/>
      <c r="E57" s="53"/>
      <c r="F57" s="53"/>
      <c r="G57" s="53"/>
      <c r="H57" s="53"/>
      <c r="I57" s="53"/>
      <c r="J57" s="62">
        <f>BackgroundCalculations_Current!F55</f>
        <v>0</v>
      </c>
      <c r="K57" s="128"/>
      <c r="L57" s="62">
        <f>'BackCalculation on habitation'!F55</f>
        <v>0</v>
      </c>
      <c r="M57" s="53"/>
      <c r="N57" s="62">
        <f>BackgroundCalculations_Yr3!F55</f>
        <v>0</v>
      </c>
      <c r="O57" s="53"/>
      <c r="P57" s="62">
        <f>BackgroundCalculation_Future!F55</f>
        <v>0</v>
      </c>
      <c r="Q57" s="53"/>
      <c r="R57" s="77"/>
    </row>
    <row r="58" spans="1:21" x14ac:dyDescent="0.25">
      <c r="A58" s="124" t="s">
        <v>192</v>
      </c>
      <c r="B58" s="53"/>
      <c r="C58" s="53"/>
      <c r="D58" s="53"/>
      <c r="E58" s="53"/>
      <c r="F58" s="53"/>
      <c r="G58" s="53"/>
      <c r="H58" s="53"/>
      <c r="I58" s="53"/>
      <c r="J58" s="62">
        <f>BackgroundCalculations_Current!F56</f>
        <v>0</v>
      </c>
      <c r="K58" s="128"/>
      <c r="L58" s="62">
        <f>'BackCalculation on habitation'!F56</f>
        <v>0</v>
      </c>
      <c r="M58" s="53"/>
      <c r="N58" s="62">
        <f>BackgroundCalculations_Yr3!F56</f>
        <v>0</v>
      </c>
      <c r="O58" s="53"/>
      <c r="P58" s="62">
        <f>BackgroundCalculation_Future!F56</f>
        <v>0</v>
      </c>
      <c r="Q58" s="53"/>
      <c r="R58" s="77"/>
    </row>
    <row r="59" spans="1:21" ht="15.75" thickBot="1" x14ac:dyDescent="0.3">
      <c r="A59" s="124" t="s">
        <v>170</v>
      </c>
      <c r="B59" s="53"/>
      <c r="C59" s="53"/>
      <c r="D59" s="53"/>
      <c r="E59" s="53"/>
      <c r="F59" s="53"/>
      <c r="G59" s="53"/>
      <c r="H59" s="53"/>
      <c r="I59" s="53"/>
      <c r="J59" s="61">
        <f>BackgroundCalculations_Current!F57</f>
        <v>0</v>
      </c>
      <c r="K59" s="128"/>
      <c r="L59" s="61">
        <f>'BackCalculation on habitation'!F57</f>
        <v>0</v>
      </c>
      <c r="M59" s="53"/>
      <c r="N59" s="61">
        <f>BackgroundCalculations_Yr3!F57</f>
        <v>0</v>
      </c>
      <c r="O59" s="53"/>
      <c r="P59" s="61">
        <f>BackgroundCalculation_Future!F57</f>
        <v>0</v>
      </c>
      <c r="Q59" s="53"/>
      <c r="R59" s="77"/>
    </row>
    <row r="60" spans="1:21" x14ac:dyDescent="0.25">
      <c r="A60" s="124"/>
      <c r="B60" s="53"/>
      <c r="C60" s="53"/>
      <c r="D60" s="53"/>
      <c r="E60" s="53"/>
      <c r="F60" s="53"/>
      <c r="G60" s="53"/>
      <c r="H60" s="53"/>
      <c r="I60" s="53"/>
      <c r="J60" s="126"/>
      <c r="K60" s="128"/>
      <c r="L60" s="126"/>
      <c r="M60" s="53"/>
      <c r="N60" s="126"/>
      <c r="O60" s="53"/>
      <c r="P60" s="126"/>
      <c r="Q60" s="53"/>
      <c r="R60" s="77"/>
    </row>
    <row r="61" spans="1:21" ht="15.75" thickBot="1" x14ac:dyDescent="0.3">
      <c r="A61" s="127" t="s">
        <v>56</v>
      </c>
      <c r="B61" s="53"/>
      <c r="C61" s="53"/>
      <c r="D61" s="53"/>
      <c r="E61" s="53"/>
      <c r="F61" s="53"/>
      <c r="G61" s="53"/>
      <c r="H61" s="53"/>
      <c r="I61" s="53"/>
      <c r="J61" s="126"/>
      <c r="K61" s="128"/>
      <c r="L61" s="126"/>
      <c r="M61" s="53"/>
      <c r="N61" s="126"/>
      <c r="O61" s="53"/>
      <c r="P61" s="126"/>
      <c r="Q61" s="53"/>
      <c r="R61" s="77"/>
    </row>
    <row r="62" spans="1:21" x14ac:dyDescent="0.25">
      <c r="A62" s="124" t="s">
        <v>48</v>
      </c>
      <c r="B62" s="53"/>
      <c r="C62" s="53"/>
      <c r="D62" s="53"/>
      <c r="E62" s="53"/>
      <c r="F62" s="53"/>
      <c r="G62" s="53"/>
      <c r="H62" s="53"/>
      <c r="I62" s="53"/>
      <c r="J62" s="60">
        <f>BackgroundCalculations_Current!F60</f>
        <v>0</v>
      </c>
      <c r="K62" s="128"/>
      <c r="L62" s="60">
        <f>'BackCalculation on habitation'!F60</f>
        <v>0</v>
      </c>
      <c r="M62" s="53"/>
      <c r="N62" s="60">
        <f>BackgroundCalculations_Yr3!F60</f>
        <v>0</v>
      </c>
      <c r="O62" s="53"/>
      <c r="P62" s="60">
        <f>BackgroundCalculation_Future!F60</f>
        <v>0</v>
      </c>
      <c r="Q62" s="53"/>
      <c r="R62" s="77"/>
    </row>
    <row r="63" spans="1:21" x14ac:dyDescent="0.25">
      <c r="A63" s="124" t="s">
        <v>49</v>
      </c>
      <c r="B63" s="53"/>
      <c r="C63" s="53"/>
      <c r="D63" s="53"/>
      <c r="E63" s="53"/>
      <c r="F63" s="53"/>
      <c r="G63" s="53"/>
      <c r="H63" s="53"/>
      <c r="I63" s="53"/>
      <c r="J63" s="62">
        <f>BackgroundCalculations_Current!F61</f>
        <v>0</v>
      </c>
      <c r="K63" s="128"/>
      <c r="L63" s="62">
        <f>'BackCalculation on habitation'!F61</f>
        <v>0</v>
      </c>
      <c r="M63" s="53"/>
      <c r="N63" s="62">
        <f>BackgroundCalculations_Yr3!F61</f>
        <v>0</v>
      </c>
      <c r="O63" s="53"/>
      <c r="P63" s="62">
        <f>BackgroundCalculation_Future!F61</f>
        <v>0</v>
      </c>
      <c r="Q63" s="53"/>
      <c r="R63" s="77"/>
    </row>
    <row r="64" spans="1:21" x14ac:dyDescent="0.25">
      <c r="A64" s="124" t="s">
        <v>58</v>
      </c>
      <c r="B64" s="53"/>
      <c r="C64" s="53"/>
      <c r="D64" s="53"/>
      <c r="E64" s="53"/>
      <c r="F64" s="53"/>
      <c r="G64" s="53"/>
      <c r="H64" s="53"/>
      <c r="I64" s="53"/>
      <c r="J64" s="62">
        <f>BackgroundCalculations_Current!F62</f>
        <v>0</v>
      </c>
      <c r="K64" s="128"/>
      <c r="L64" s="62">
        <f>'BackCalculation on habitation'!F62</f>
        <v>0</v>
      </c>
      <c r="M64" s="53"/>
      <c r="N64" s="62">
        <f>BackgroundCalculations_Yr3!F62</f>
        <v>0</v>
      </c>
      <c r="O64" s="53"/>
      <c r="P64" s="62">
        <f>BackgroundCalculation_Future!F62</f>
        <v>0</v>
      </c>
      <c r="Q64" s="53"/>
      <c r="R64" s="77"/>
    </row>
    <row r="65" spans="1:18" x14ac:dyDescent="0.25">
      <c r="A65" s="124" t="s">
        <v>50</v>
      </c>
      <c r="B65" s="53"/>
      <c r="C65" s="53"/>
      <c r="D65" s="53"/>
      <c r="E65" s="53"/>
      <c r="F65" s="53"/>
      <c r="G65" s="53"/>
      <c r="H65" s="53"/>
      <c r="I65" s="53"/>
      <c r="J65" s="62">
        <f>BackgroundCalculations_Current!F63</f>
        <v>0</v>
      </c>
      <c r="K65" s="128"/>
      <c r="L65" s="62">
        <f>'BackCalculation on habitation'!F63</f>
        <v>0</v>
      </c>
      <c r="M65" s="53"/>
      <c r="N65" s="62">
        <f>BackgroundCalculations_Yr3!F63</f>
        <v>0</v>
      </c>
      <c r="O65" s="53"/>
      <c r="P65" s="62">
        <f>BackgroundCalculation_Future!F63</f>
        <v>0</v>
      </c>
      <c r="Q65" s="53"/>
      <c r="R65" s="77"/>
    </row>
    <row r="66" spans="1:18" x14ac:dyDescent="0.25">
      <c r="A66" s="124" t="s">
        <v>57</v>
      </c>
      <c r="B66" s="53"/>
      <c r="C66" s="53"/>
      <c r="D66" s="53"/>
      <c r="E66" s="53"/>
      <c r="F66" s="53"/>
      <c r="G66" s="53"/>
      <c r="H66" s="53"/>
      <c r="I66" s="53"/>
      <c r="J66" s="62">
        <f>BackgroundCalculations_Current!F64</f>
        <v>0</v>
      </c>
      <c r="K66" s="128"/>
      <c r="L66" s="62">
        <f>'BackCalculation on habitation'!F64</f>
        <v>0</v>
      </c>
      <c r="M66" s="53"/>
      <c r="N66" s="62">
        <f>BackgroundCalculations_Yr3!F64</f>
        <v>0</v>
      </c>
      <c r="O66" s="53"/>
      <c r="P66" s="62">
        <f>BackgroundCalculation_Future!F64</f>
        <v>0</v>
      </c>
      <c r="Q66" s="53"/>
      <c r="R66" s="77"/>
    </row>
    <row r="67" spans="1:18" x14ac:dyDescent="0.25">
      <c r="A67" s="124" t="s">
        <v>4</v>
      </c>
      <c r="B67" s="53"/>
      <c r="C67" s="53"/>
      <c r="D67" s="53"/>
      <c r="E67" s="53"/>
      <c r="F67" s="53"/>
      <c r="G67" s="53"/>
      <c r="H67" s="53"/>
      <c r="I67" s="53"/>
      <c r="J67" s="62">
        <f>BackgroundCalculations_Current!F65</f>
        <v>0</v>
      </c>
      <c r="K67" s="128"/>
      <c r="L67" s="62">
        <f>'BackCalculation on habitation'!F65</f>
        <v>0</v>
      </c>
      <c r="M67" s="53"/>
      <c r="N67" s="62">
        <f>BackgroundCalculations_Yr3!F65</f>
        <v>0</v>
      </c>
      <c r="O67" s="53"/>
      <c r="P67" s="62">
        <f>BackgroundCalculation_Future!F65</f>
        <v>0</v>
      </c>
      <c r="Q67" s="53"/>
      <c r="R67" s="77"/>
    </row>
    <row r="68" spans="1:18" x14ac:dyDescent="0.25">
      <c r="A68" s="124" t="s">
        <v>109</v>
      </c>
      <c r="B68" s="53"/>
      <c r="C68" s="53"/>
      <c r="D68" s="53"/>
      <c r="E68" s="53"/>
      <c r="F68" s="53"/>
      <c r="G68" s="53"/>
      <c r="H68" s="53"/>
      <c r="I68" s="53"/>
      <c r="J68" s="62">
        <f>BackgroundCalculations_Current!F66</f>
        <v>0</v>
      </c>
      <c r="K68" s="128"/>
      <c r="L68" s="62">
        <f>'BackCalculation on habitation'!F66</f>
        <v>0</v>
      </c>
      <c r="M68" s="53"/>
      <c r="N68" s="62">
        <f>BackgroundCalculations_Yr3!F66</f>
        <v>0</v>
      </c>
      <c r="O68" s="53"/>
      <c r="P68" s="62">
        <f>BackgroundCalculation_Future!F66</f>
        <v>0</v>
      </c>
      <c r="Q68" s="53"/>
      <c r="R68" s="77"/>
    </row>
    <row r="69" spans="1:18" x14ac:dyDescent="0.25">
      <c r="A69" s="124" t="s">
        <v>20</v>
      </c>
      <c r="B69" s="53"/>
      <c r="C69" s="53"/>
      <c r="D69" s="53"/>
      <c r="E69" s="53"/>
      <c r="F69" s="53"/>
      <c r="G69" s="53"/>
      <c r="H69" s="53"/>
      <c r="I69" s="53"/>
      <c r="J69" s="62">
        <f>BackgroundCalculations_Current!F67</f>
        <v>0</v>
      </c>
      <c r="K69" s="128"/>
      <c r="L69" s="62">
        <f>'BackCalculation on habitation'!F67</f>
        <v>0</v>
      </c>
      <c r="M69" s="53"/>
      <c r="N69" s="62">
        <f>BackgroundCalculations_Yr3!F67</f>
        <v>0</v>
      </c>
      <c r="O69" s="53"/>
      <c r="P69" s="62">
        <f>BackgroundCalculation_Future!F67</f>
        <v>0</v>
      </c>
      <c r="Q69" s="53"/>
      <c r="R69" s="77"/>
    </row>
    <row r="70" spans="1:18" x14ac:dyDescent="0.25">
      <c r="A70" s="124" t="s">
        <v>60</v>
      </c>
      <c r="B70" s="53"/>
      <c r="C70" s="53"/>
      <c r="D70" s="53"/>
      <c r="E70" s="53"/>
      <c r="F70" s="53"/>
      <c r="G70" s="53"/>
      <c r="H70" s="53"/>
      <c r="I70" s="53"/>
      <c r="J70" s="62">
        <f>BackgroundCalculations_Current!F68</f>
        <v>0</v>
      </c>
      <c r="K70" s="128"/>
      <c r="L70" s="62">
        <f>'BackCalculation on habitation'!F68</f>
        <v>0</v>
      </c>
      <c r="M70" s="53"/>
      <c r="N70" s="62">
        <f>BackgroundCalculations_Yr3!F68</f>
        <v>0</v>
      </c>
      <c r="O70" s="53"/>
      <c r="P70" s="62">
        <f>BackgroundCalculation_Future!F68</f>
        <v>0</v>
      </c>
      <c r="Q70" s="53"/>
      <c r="R70" s="77"/>
    </row>
    <row r="71" spans="1:18" x14ac:dyDescent="0.25">
      <c r="A71" s="124" t="s">
        <v>17</v>
      </c>
      <c r="B71" s="53"/>
      <c r="C71" s="53"/>
      <c r="D71" s="53"/>
      <c r="E71" s="53"/>
      <c r="F71" s="53"/>
      <c r="G71" s="53"/>
      <c r="H71" s="53"/>
      <c r="I71" s="53"/>
      <c r="J71" s="62">
        <f>BackgroundCalculations_Current!F69</f>
        <v>0</v>
      </c>
      <c r="K71" s="128"/>
      <c r="L71" s="62">
        <f>'BackCalculation on habitation'!F69</f>
        <v>0</v>
      </c>
      <c r="M71" s="53"/>
      <c r="N71" s="62">
        <f>BackgroundCalculations_Yr3!F69</f>
        <v>0</v>
      </c>
      <c r="O71" s="53"/>
      <c r="P71" s="62">
        <f>BackgroundCalculation_Future!F69</f>
        <v>0</v>
      </c>
      <c r="Q71" s="53"/>
      <c r="R71" s="77"/>
    </row>
    <row r="72" spans="1:18" x14ac:dyDescent="0.25">
      <c r="A72" s="124" t="s">
        <v>128</v>
      </c>
      <c r="B72" s="53"/>
      <c r="C72" s="53"/>
      <c r="D72" s="53"/>
      <c r="E72" s="53"/>
      <c r="F72" s="53"/>
      <c r="G72" s="53"/>
      <c r="H72" s="53"/>
      <c r="I72" s="53"/>
      <c r="J72" s="62">
        <f>BackgroundCalculations_Current!F70</f>
        <v>0</v>
      </c>
      <c r="K72" s="128"/>
      <c r="L72" s="62">
        <f>'BackCalculation on habitation'!F70</f>
        <v>0</v>
      </c>
      <c r="M72" s="53"/>
      <c r="N72" s="62">
        <f>BackgroundCalculations_Yr3!F70</f>
        <v>0</v>
      </c>
      <c r="O72" s="53"/>
      <c r="P72" s="62">
        <f>BackgroundCalculation_Future!F70</f>
        <v>0</v>
      </c>
      <c r="Q72" s="53"/>
      <c r="R72" s="77"/>
    </row>
    <row r="73" spans="1:18" x14ac:dyDescent="0.25">
      <c r="A73" s="124" t="s">
        <v>21</v>
      </c>
      <c r="B73" s="53"/>
      <c r="C73" s="53"/>
      <c r="D73" s="53"/>
      <c r="E73" s="53"/>
      <c r="F73" s="53"/>
      <c r="G73" s="53"/>
      <c r="H73" s="53"/>
      <c r="I73" s="53"/>
      <c r="J73" s="62">
        <f>BackgroundCalculations_Current!F71</f>
        <v>0</v>
      </c>
      <c r="K73" s="128"/>
      <c r="L73" s="62">
        <f>'BackCalculation on habitation'!F71</f>
        <v>0</v>
      </c>
      <c r="M73" s="53"/>
      <c r="N73" s="62">
        <f>BackgroundCalculations_Yr3!F71</f>
        <v>0</v>
      </c>
      <c r="O73" s="53"/>
      <c r="P73" s="62">
        <f>BackgroundCalculation_Future!F71</f>
        <v>0</v>
      </c>
      <c r="Q73" s="53"/>
      <c r="R73" s="77"/>
    </row>
    <row r="74" spans="1:18" x14ac:dyDescent="0.25">
      <c r="A74" s="124" t="s">
        <v>129</v>
      </c>
      <c r="B74" s="53"/>
      <c r="C74" s="53"/>
      <c r="D74" s="53"/>
      <c r="E74" s="53"/>
      <c r="F74" s="53"/>
      <c r="G74" s="53"/>
      <c r="H74" s="53"/>
      <c r="I74" s="53"/>
      <c r="J74" s="62">
        <f>BackgroundCalculations_Current!F72</f>
        <v>0</v>
      </c>
      <c r="K74" s="128"/>
      <c r="L74" s="62">
        <f>'BackCalculation on habitation'!F72</f>
        <v>0</v>
      </c>
      <c r="M74" s="53"/>
      <c r="N74" s="62">
        <f>BackgroundCalculations_Yr3!F72</f>
        <v>0</v>
      </c>
      <c r="O74" s="53"/>
      <c r="P74" s="62">
        <f>BackgroundCalculation_Future!F72</f>
        <v>0</v>
      </c>
      <c r="Q74" s="53"/>
      <c r="R74" s="77"/>
    </row>
    <row r="75" spans="1:18" x14ac:dyDescent="0.25">
      <c r="A75" s="124" t="s">
        <v>51</v>
      </c>
      <c r="B75" s="53"/>
      <c r="C75" s="53"/>
      <c r="D75" s="53"/>
      <c r="E75" s="53"/>
      <c r="F75" s="53"/>
      <c r="G75" s="53"/>
      <c r="H75" s="53"/>
      <c r="I75" s="53"/>
      <c r="J75" s="62">
        <f>BackgroundCalculations_Current!F73</f>
        <v>0</v>
      </c>
      <c r="K75" s="128"/>
      <c r="L75" s="62">
        <f>'BackCalculation on habitation'!F73</f>
        <v>0</v>
      </c>
      <c r="M75" s="53"/>
      <c r="N75" s="62">
        <f>BackgroundCalculations_Yr3!F73</f>
        <v>0</v>
      </c>
      <c r="O75" s="53"/>
      <c r="P75" s="62">
        <f>BackgroundCalculation_Future!F73</f>
        <v>0</v>
      </c>
      <c r="Q75" s="53"/>
      <c r="R75" s="77"/>
    </row>
    <row r="76" spans="1:18" x14ac:dyDescent="0.25">
      <c r="A76" s="124" t="s">
        <v>52</v>
      </c>
      <c r="B76" s="53"/>
      <c r="C76" s="53"/>
      <c r="D76" s="53"/>
      <c r="E76" s="53"/>
      <c r="F76" s="53"/>
      <c r="G76" s="53"/>
      <c r="H76" s="53"/>
      <c r="I76" s="53"/>
      <c r="J76" s="62">
        <f>BackgroundCalculations_Current!F74</f>
        <v>0</v>
      </c>
      <c r="K76" s="128"/>
      <c r="L76" s="62">
        <f>'BackCalculation on habitation'!F74</f>
        <v>0</v>
      </c>
      <c r="M76" s="53"/>
      <c r="N76" s="62">
        <f>BackgroundCalculations_Yr3!F74</f>
        <v>0</v>
      </c>
      <c r="O76" s="53"/>
      <c r="P76" s="62">
        <f>BackgroundCalculation_Future!F74</f>
        <v>0</v>
      </c>
      <c r="Q76" s="53"/>
      <c r="R76" s="77"/>
    </row>
    <row r="77" spans="1:18" x14ac:dyDescent="0.25">
      <c r="A77" s="124" t="s">
        <v>53</v>
      </c>
      <c r="B77" s="53"/>
      <c r="C77" s="53"/>
      <c r="D77" s="53"/>
      <c r="E77" s="53"/>
      <c r="F77" s="53"/>
      <c r="G77" s="53"/>
      <c r="H77" s="53"/>
      <c r="I77" s="53"/>
      <c r="J77" s="62">
        <f>BackgroundCalculations_Current!F75</f>
        <v>0</v>
      </c>
      <c r="K77" s="128"/>
      <c r="L77" s="62">
        <f>'BackCalculation on habitation'!F75</f>
        <v>0</v>
      </c>
      <c r="M77" s="53"/>
      <c r="N77" s="62">
        <f>BackgroundCalculations_Yr3!F75</f>
        <v>0</v>
      </c>
      <c r="O77" s="53"/>
      <c r="P77" s="62">
        <f>BackgroundCalculation_Future!F75</f>
        <v>0</v>
      </c>
      <c r="Q77" s="53"/>
      <c r="R77" s="77"/>
    </row>
    <row r="78" spans="1:18" x14ac:dyDescent="0.25">
      <c r="A78" s="124" t="s">
        <v>22</v>
      </c>
      <c r="B78" s="53"/>
      <c r="C78" s="53"/>
      <c r="D78" s="53"/>
      <c r="E78" s="53"/>
      <c r="F78" s="53"/>
      <c r="G78" s="53"/>
      <c r="H78" s="53"/>
      <c r="I78" s="53"/>
      <c r="J78" s="62">
        <f>BackgroundCalculations_Current!F76</f>
        <v>0</v>
      </c>
      <c r="K78" s="128"/>
      <c r="L78" s="62">
        <f>'BackCalculation on habitation'!F76</f>
        <v>0</v>
      </c>
      <c r="M78" s="53"/>
      <c r="N78" s="62">
        <f>BackgroundCalculations_Yr3!F76</f>
        <v>0</v>
      </c>
      <c r="O78" s="53"/>
      <c r="P78" s="62">
        <f>BackgroundCalculation_Future!F76</f>
        <v>0</v>
      </c>
      <c r="Q78" s="53"/>
      <c r="R78" s="77"/>
    </row>
    <row r="79" spans="1:18" x14ac:dyDescent="0.25">
      <c r="A79" s="124" t="s">
        <v>23</v>
      </c>
      <c r="B79" s="53"/>
      <c r="C79" s="53"/>
      <c r="D79" s="53"/>
      <c r="E79" s="53"/>
      <c r="F79" s="53"/>
      <c r="G79" s="53"/>
      <c r="H79" s="53"/>
      <c r="I79" s="53"/>
      <c r="J79" s="62">
        <f>BackgroundCalculations_Current!F77</f>
        <v>0</v>
      </c>
      <c r="K79" s="128"/>
      <c r="L79" s="62">
        <f>'BackCalculation on habitation'!F77</f>
        <v>0</v>
      </c>
      <c r="M79" s="53"/>
      <c r="N79" s="62">
        <f>BackgroundCalculations_Yr3!F77</f>
        <v>0</v>
      </c>
      <c r="O79" s="53"/>
      <c r="P79" s="62">
        <f>BackgroundCalculation_Future!F77</f>
        <v>0</v>
      </c>
      <c r="Q79" s="53"/>
      <c r="R79" s="77"/>
    </row>
    <row r="80" spans="1:18" x14ac:dyDescent="0.25">
      <c r="A80" s="124" t="s">
        <v>54</v>
      </c>
      <c r="B80" s="53"/>
      <c r="C80" s="53"/>
      <c r="D80" s="53"/>
      <c r="E80" s="53"/>
      <c r="F80" s="53"/>
      <c r="G80" s="53"/>
      <c r="H80" s="53"/>
      <c r="I80" s="53"/>
      <c r="J80" s="62">
        <f>BackgroundCalculations_Current!F78</f>
        <v>0</v>
      </c>
      <c r="K80" s="128"/>
      <c r="L80" s="62">
        <f>'BackCalculation on habitation'!F78</f>
        <v>0</v>
      </c>
      <c r="M80" s="53"/>
      <c r="N80" s="62">
        <f>BackgroundCalculations_Yr3!F78</f>
        <v>0</v>
      </c>
      <c r="O80" s="53"/>
      <c r="P80" s="62">
        <f>BackgroundCalculation_Future!F78</f>
        <v>0</v>
      </c>
      <c r="Q80" s="53"/>
      <c r="R80" s="77"/>
    </row>
    <row r="81" spans="1:18" x14ac:dyDescent="0.25">
      <c r="A81" s="124" t="s">
        <v>34</v>
      </c>
      <c r="B81" s="53"/>
      <c r="C81" s="53"/>
      <c r="D81" s="53"/>
      <c r="E81" s="53"/>
      <c r="F81" s="53"/>
      <c r="G81" s="53"/>
      <c r="H81" s="53"/>
      <c r="I81" s="53"/>
      <c r="J81" s="62">
        <f>BackgroundCalculations_Current!F79</f>
        <v>0</v>
      </c>
      <c r="K81" s="128"/>
      <c r="L81" s="62">
        <f>'BackCalculation on habitation'!F79</f>
        <v>0</v>
      </c>
      <c r="M81" s="53"/>
      <c r="N81" s="62">
        <f>BackgroundCalculations_Yr3!F79</f>
        <v>0</v>
      </c>
      <c r="O81" s="53"/>
      <c r="P81" s="62">
        <f>BackgroundCalculation_Future!F79</f>
        <v>0</v>
      </c>
      <c r="Q81" s="53"/>
      <c r="R81" s="77"/>
    </row>
    <row r="82" spans="1:18" ht="15.75" thickBot="1" x14ac:dyDescent="0.3">
      <c r="A82" s="124" t="s">
        <v>33</v>
      </c>
      <c r="B82" s="53"/>
      <c r="C82" s="53"/>
      <c r="D82" s="53"/>
      <c r="E82" s="53"/>
      <c r="F82" s="53"/>
      <c r="G82" s="53"/>
      <c r="H82" s="53"/>
      <c r="I82" s="53"/>
      <c r="J82" s="61">
        <f>BackgroundCalculations_Current!F80</f>
        <v>0</v>
      </c>
      <c r="K82" s="128"/>
      <c r="L82" s="61">
        <f>'BackCalculation on habitation'!F80</f>
        <v>0</v>
      </c>
      <c r="M82" s="53"/>
      <c r="N82" s="61">
        <f>BackgroundCalculations_Yr3!F80</f>
        <v>0</v>
      </c>
      <c r="O82" s="53"/>
      <c r="P82" s="61">
        <f>BackgroundCalculation_Future!F80</f>
        <v>0</v>
      </c>
      <c r="Q82" s="53"/>
      <c r="R82" s="77"/>
    </row>
    <row r="83" spans="1:18" x14ac:dyDescent="0.25">
      <c r="A83" s="124"/>
      <c r="B83" s="53"/>
      <c r="C83" s="53"/>
      <c r="D83" s="53"/>
      <c r="E83" s="53"/>
      <c r="F83" s="53"/>
      <c r="G83" s="53"/>
      <c r="H83" s="53"/>
      <c r="I83" s="53"/>
      <c r="J83" s="126"/>
      <c r="K83" s="128"/>
      <c r="L83" s="126"/>
      <c r="M83" s="53"/>
      <c r="N83" s="126"/>
      <c r="O83" s="53"/>
      <c r="P83" s="126"/>
      <c r="Q83" s="53"/>
      <c r="R83" s="77"/>
    </row>
    <row r="84" spans="1:18" ht="15.75" thickBot="1" x14ac:dyDescent="0.3">
      <c r="A84" s="123" t="s">
        <v>124</v>
      </c>
      <c r="B84" s="53"/>
      <c r="C84" s="53"/>
      <c r="D84" s="53"/>
      <c r="E84" s="53"/>
      <c r="F84" s="53"/>
      <c r="G84" s="53"/>
      <c r="H84" s="53"/>
      <c r="I84" s="53"/>
      <c r="J84" s="126"/>
      <c r="K84" s="128"/>
      <c r="L84" s="126"/>
      <c r="M84" s="53"/>
      <c r="N84" s="126"/>
      <c r="O84" s="53"/>
      <c r="P84" s="126"/>
      <c r="Q84" s="53"/>
      <c r="R84" s="77"/>
    </row>
    <row r="85" spans="1:18" x14ac:dyDescent="0.25">
      <c r="A85" s="76" t="s">
        <v>126</v>
      </c>
      <c r="B85" s="53"/>
      <c r="C85" s="53"/>
      <c r="D85" s="53"/>
      <c r="E85" s="53"/>
      <c r="F85" s="53"/>
      <c r="G85" s="53"/>
      <c r="H85" s="53"/>
      <c r="I85" s="53"/>
      <c r="J85" s="60">
        <f>BackgroundCalculations_Current!F83</f>
        <v>0</v>
      </c>
      <c r="K85" s="128"/>
      <c r="L85" s="60">
        <f>'BackCalculation on habitation'!F83</f>
        <v>0</v>
      </c>
      <c r="M85" s="53"/>
      <c r="N85" s="60">
        <f>BackgroundCalculations_Yr3!F83</f>
        <v>0</v>
      </c>
      <c r="O85" s="53"/>
      <c r="P85" s="60">
        <f>BackgroundCalculation_Future!F83</f>
        <v>0</v>
      </c>
      <c r="Q85" s="53"/>
      <c r="R85" s="77"/>
    </row>
    <row r="86" spans="1:18" x14ac:dyDescent="0.25">
      <c r="A86" s="76" t="s">
        <v>26</v>
      </c>
      <c r="B86" s="53"/>
      <c r="C86" s="53"/>
      <c r="D86" s="53"/>
      <c r="E86" s="53"/>
      <c r="F86" s="53"/>
      <c r="G86" s="53"/>
      <c r="H86" s="53"/>
      <c r="I86" s="53"/>
      <c r="J86" s="62">
        <f>BackgroundCalculations_Current!F84</f>
        <v>0</v>
      </c>
      <c r="K86" s="128"/>
      <c r="L86" s="62">
        <f>'BackCalculation on habitation'!F84</f>
        <v>0</v>
      </c>
      <c r="M86" s="53"/>
      <c r="N86" s="62">
        <f>BackgroundCalculations_Yr3!F84</f>
        <v>0</v>
      </c>
      <c r="O86" s="53"/>
      <c r="P86" s="62">
        <f>BackgroundCalculation_Future!F84</f>
        <v>0</v>
      </c>
      <c r="Q86" s="53"/>
      <c r="R86" s="77"/>
    </row>
    <row r="87" spans="1:18" x14ac:dyDescent="0.25">
      <c r="A87" s="76" t="s">
        <v>127</v>
      </c>
      <c r="B87" s="53"/>
      <c r="C87" s="53"/>
      <c r="D87" s="53"/>
      <c r="E87" s="53"/>
      <c r="F87" s="53"/>
      <c r="G87" s="53"/>
      <c r="H87" s="53"/>
      <c r="I87" s="53"/>
      <c r="J87" s="62">
        <f>BackgroundCalculations_Current!F85</f>
        <v>0</v>
      </c>
      <c r="K87" s="128"/>
      <c r="L87" s="62">
        <f>'BackCalculation on habitation'!F85</f>
        <v>0</v>
      </c>
      <c r="M87" s="53"/>
      <c r="N87" s="62">
        <f>BackgroundCalculations_Yr3!F85</f>
        <v>0</v>
      </c>
      <c r="O87" s="53"/>
      <c r="P87" s="62">
        <f>BackgroundCalculation_Future!F85</f>
        <v>0</v>
      </c>
      <c r="Q87" s="53"/>
      <c r="R87" s="77"/>
    </row>
    <row r="88" spans="1:18" x14ac:dyDescent="0.25">
      <c r="A88" s="76" t="s">
        <v>27</v>
      </c>
      <c r="B88" s="53"/>
      <c r="C88" s="53"/>
      <c r="D88" s="53"/>
      <c r="E88" s="53"/>
      <c r="F88" s="53"/>
      <c r="G88" s="53"/>
      <c r="H88" s="53"/>
      <c r="I88" s="53"/>
      <c r="J88" s="62">
        <f>BackgroundCalculations_Current!F86</f>
        <v>0</v>
      </c>
      <c r="K88" s="128"/>
      <c r="L88" s="62">
        <f>'BackCalculation on habitation'!F86</f>
        <v>0</v>
      </c>
      <c r="M88" s="53"/>
      <c r="N88" s="62">
        <f>BackgroundCalculations_Yr3!F86</f>
        <v>0</v>
      </c>
      <c r="O88" s="53"/>
      <c r="P88" s="62">
        <f>BackgroundCalculation_Future!F86</f>
        <v>0</v>
      </c>
      <c r="Q88" s="53"/>
      <c r="R88" s="77"/>
    </row>
    <row r="89" spans="1:18" x14ac:dyDescent="0.25">
      <c r="A89" s="76" t="s">
        <v>28</v>
      </c>
      <c r="B89" s="53"/>
      <c r="C89" s="53"/>
      <c r="D89" s="53"/>
      <c r="E89" s="53"/>
      <c r="F89" s="53"/>
      <c r="G89" s="53"/>
      <c r="H89" s="53"/>
      <c r="I89" s="53"/>
      <c r="J89" s="62">
        <f>BackgroundCalculations_Current!F87</f>
        <v>0</v>
      </c>
      <c r="K89" s="128"/>
      <c r="L89" s="62">
        <f>'BackCalculation on habitation'!F87</f>
        <v>0</v>
      </c>
      <c r="M89" s="53"/>
      <c r="N89" s="62">
        <f>BackgroundCalculations_Yr3!F87</f>
        <v>0</v>
      </c>
      <c r="O89" s="53"/>
      <c r="P89" s="62">
        <f>BackgroundCalculation_Future!F87</f>
        <v>0</v>
      </c>
      <c r="Q89" s="53"/>
      <c r="R89" s="77"/>
    </row>
    <row r="90" spans="1:18" x14ac:dyDescent="0.25">
      <c r="A90" s="76" t="s">
        <v>29</v>
      </c>
      <c r="B90" s="53"/>
      <c r="C90" s="53"/>
      <c r="D90" s="53"/>
      <c r="E90" s="53"/>
      <c r="F90" s="53"/>
      <c r="G90" s="53"/>
      <c r="H90" s="53"/>
      <c r="I90" s="53"/>
      <c r="J90" s="62">
        <f>BackgroundCalculations_Current!F88</f>
        <v>0</v>
      </c>
      <c r="K90" s="128"/>
      <c r="L90" s="62">
        <f>'BackCalculation on habitation'!F88</f>
        <v>0</v>
      </c>
      <c r="M90" s="53"/>
      <c r="N90" s="62">
        <f>BackgroundCalculations_Yr3!F88</f>
        <v>0</v>
      </c>
      <c r="O90" s="53"/>
      <c r="P90" s="62">
        <f>BackgroundCalculation_Future!F88</f>
        <v>0</v>
      </c>
      <c r="Q90" s="53"/>
      <c r="R90" s="77"/>
    </row>
    <row r="91" spans="1:18" x14ac:dyDescent="0.25">
      <c r="A91" s="76" t="s">
        <v>30</v>
      </c>
      <c r="B91" s="53"/>
      <c r="C91" s="53"/>
      <c r="D91" s="53"/>
      <c r="E91" s="53"/>
      <c r="F91" s="53"/>
      <c r="G91" s="53"/>
      <c r="H91" s="53"/>
      <c r="I91" s="53"/>
      <c r="J91" s="62">
        <f>BackgroundCalculations_Current!F89</f>
        <v>0</v>
      </c>
      <c r="K91" s="128"/>
      <c r="L91" s="62">
        <f>'BackCalculation on habitation'!F89</f>
        <v>0</v>
      </c>
      <c r="M91" s="53"/>
      <c r="N91" s="62">
        <f>BackgroundCalculations_Yr3!F89</f>
        <v>0</v>
      </c>
      <c r="O91" s="53"/>
      <c r="P91" s="62">
        <f>BackgroundCalculation_Future!F89</f>
        <v>0</v>
      </c>
      <c r="Q91" s="53"/>
      <c r="R91" s="77"/>
    </row>
    <row r="92" spans="1:18" ht="15.75" thickBot="1" x14ac:dyDescent="0.3">
      <c r="A92" s="76" t="s">
        <v>125</v>
      </c>
      <c r="B92" s="53"/>
      <c r="C92" s="53"/>
      <c r="D92" s="53"/>
      <c r="E92" s="53"/>
      <c r="F92" s="53"/>
      <c r="G92" s="53"/>
      <c r="H92" s="53"/>
      <c r="I92" s="53"/>
      <c r="J92" s="61">
        <f>BackgroundCalculations_Current!F90</f>
        <v>0</v>
      </c>
      <c r="K92" s="128"/>
      <c r="L92" s="61">
        <f>'BackCalculation on habitation'!F90</f>
        <v>0</v>
      </c>
      <c r="M92" s="53"/>
      <c r="N92" s="61">
        <f>BackgroundCalculations_Yr3!F90</f>
        <v>0</v>
      </c>
      <c r="O92" s="53"/>
      <c r="P92" s="61">
        <f>BackgroundCalculation_Future!F90</f>
        <v>0</v>
      </c>
      <c r="Q92" s="53"/>
      <c r="R92" s="77"/>
    </row>
    <row r="93" spans="1:18" ht="15.75" thickBot="1" x14ac:dyDescent="0.3">
      <c r="A93" s="76"/>
      <c r="B93" s="53"/>
      <c r="C93" s="53"/>
      <c r="D93" s="53"/>
      <c r="E93" s="53"/>
      <c r="F93" s="53"/>
      <c r="G93" s="53"/>
      <c r="H93" s="53"/>
      <c r="I93" s="53"/>
      <c r="J93" s="126"/>
      <c r="K93" s="128"/>
      <c r="L93" s="126"/>
      <c r="M93" s="53"/>
      <c r="N93" s="126"/>
      <c r="O93" s="53"/>
      <c r="P93" s="126"/>
      <c r="Q93" s="53"/>
      <c r="R93" s="77"/>
    </row>
    <row r="94" spans="1:18" x14ac:dyDescent="0.25">
      <c r="A94" s="76" t="s">
        <v>200</v>
      </c>
      <c r="B94" s="53"/>
      <c r="C94" s="53"/>
      <c r="D94" s="53"/>
      <c r="E94" s="53"/>
      <c r="F94" s="53"/>
      <c r="G94" s="53"/>
      <c r="H94" s="53"/>
      <c r="I94" s="53"/>
      <c r="J94" s="60">
        <f>DataEntrySheet!C130</f>
        <v>0.51447363300000004</v>
      </c>
      <c r="K94" s="128"/>
      <c r="L94" s="60">
        <f>BackgroundCalculations_Yr3!B105/2</f>
        <v>0.25723681650000002</v>
      </c>
      <c r="M94" s="53"/>
      <c r="N94" s="60">
        <f>BackgroundCalculations_Yr3!B105/2</f>
        <v>0.25723681650000002</v>
      </c>
      <c r="O94" s="53"/>
      <c r="P94" s="60">
        <f>BackgroundCalculation_Future!B105*0.5</f>
        <v>0.25723681650000002</v>
      </c>
      <c r="Q94" s="53"/>
      <c r="R94" s="77"/>
    </row>
    <row r="95" spans="1:18" ht="15.75" thickBot="1" x14ac:dyDescent="0.3">
      <c r="A95" s="76" t="s">
        <v>201</v>
      </c>
      <c r="B95" s="53"/>
      <c r="C95" s="53"/>
      <c r="D95" s="53"/>
      <c r="E95" s="53"/>
      <c r="F95" s="53"/>
      <c r="G95" s="53"/>
      <c r="H95" s="53"/>
      <c r="I95" s="53"/>
      <c r="J95" s="61">
        <f>DataEntrySheet!C137</f>
        <v>0.405305994</v>
      </c>
      <c r="K95" s="128"/>
      <c r="L95" s="61">
        <f>BackgroundCalculations_Yr3!B112/2</f>
        <v>0.12576066299999999</v>
      </c>
      <c r="M95" s="53"/>
      <c r="N95" s="61">
        <f>BackgroundCalculations_Yr3!B112/2</f>
        <v>0.12576066299999999</v>
      </c>
      <c r="O95" s="53"/>
      <c r="P95" s="61">
        <f>BackgroundCalculation_Future!B112/2</f>
        <v>0.12576066299999999</v>
      </c>
      <c r="Q95" s="53"/>
      <c r="R95" s="77"/>
    </row>
    <row r="96" spans="1:18" ht="15.75" thickBot="1" x14ac:dyDescent="0.3">
      <c r="A96" s="76"/>
      <c r="B96" s="53"/>
      <c r="C96" s="53"/>
      <c r="D96" s="53"/>
      <c r="E96" s="53"/>
      <c r="F96" s="53"/>
      <c r="G96" s="53"/>
      <c r="H96" s="53"/>
      <c r="I96" s="53"/>
      <c r="J96" s="65"/>
      <c r="K96" s="129"/>
      <c r="L96" s="65"/>
      <c r="M96" s="53"/>
      <c r="N96" s="65"/>
      <c r="O96" s="53"/>
      <c r="P96" s="65"/>
      <c r="Q96" s="53"/>
      <c r="R96" s="77"/>
    </row>
    <row r="97" spans="1:18" ht="15.75" thickBot="1" x14ac:dyDescent="0.3">
      <c r="A97" s="76"/>
      <c r="B97" s="53"/>
      <c r="C97" s="53"/>
      <c r="D97" s="53"/>
      <c r="E97" s="53"/>
      <c r="F97" s="53"/>
      <c r="G97" s="53"/>
      <c r="H97" s="53"/>
      <c r="I97" s="53"/>
      <c r="J97" s="59">
        <f>DataEntrySheet!C3</f>
        <v>0.91977962700000004</v>
      </c>
      <c r="K97" s="130"/>
      <c r="L97" s="59">
        <f>DataEntrySheet!C5</f>
        <v>0.38299747950000002</v>
      </c>
      <c r="M97" s="53"/>
      <c r="N97" s="59">
        <f>DataEntrySheet!C7</f>
        <v>0.38299747950000002</v>
      </c>
      <c r="O97" s="53"/>
      <c r="P97" s="59">
        <f>DataEntrySheet!C9</f>
        <v>0.38299747950000002</v>
      </c>
      <c r="Q97" s="53"/>
      <c r="R97" s="77"/>
    </row>
    <row r="98" spans="1:18" x14ac:dyDescent="0.25">
      <c r="A98" s="76"/>
      <c r="B98" s="53"/>
      <c r="C98" s="53"/>
      <c r="D98" s="53"/>
      <c r="E98" s="53"/>
      <c r="F98" s="53"/>
      <c r="G98" s="53"/>
      <c r="H98" s="53"/>
      <c r="I98" s="53"/>
      <c r="J98" s="53"/>
      <c r="K98" s="131"/>
      <c r="L98" s="53"/>
      <c r="M98" s="53"/>
      <c r="N98" s="53"/>
      <c r="O98" s="53"/>
      <c r="P98" s="53"/>
      <c r="Q98" s="53"/>
      <c r="R98" s="77"/>
    </row>
    <row r="99" spans="1:18" x14ac:dyDescent="0.25">
      <c r="A99" s="76"/>
      <c r="B99" s="53"/>
      <c r="C99" s="53"/>
      <c r="D99" s="53"/>
      <c r="E99" s="53"/>
      <c r="F99" s="53"/>
      <c r="G99" s="53"/>
      <c r="H99" s="53"/>
      <c r="I99" s="53"/>
      <c r="J99" s="53"/>
      <c r="K99" s="131"/>
      <c r="L99" s="53"/>
      <c r="M99" s="53"/>
      <c r="N99" s="53"/>
      <c r="O99" s="53"/>
      <c r="P99" s="53"/>
      <c r="Q99" s="53"/>
      <c r="R99" s="77"/>
    </row>
    <row r="100" spans="1:18" ht="15.75" thickBot="1" x14ac:dyDescent="0.3">
      <c r="A100" s="79"/>
      <c r="B100" s="80"/>
      <c r="C100" s="80"/>
      <c r="D100" s="80"/>
      <c r="E100" s="80"/>
      <c r="F100" s="80"/>
      <c r="G100" s="80"/>
      <c r="H100" s="80"/>
      <c r="I100" s="80"/>
      <c r="J100" s="80"/>
      <c r="K100" s="80"/>
      <c r="L100" s="80"/>
      <c r="M100" s="80"/>
      <c r="N100" s="80"/>
      <c r="O100" s="80"/>
      <c r="P100" s="80"/>
      <c r="Q100" s="80"/>
      <c r="R100" s="81"/>
    </row>
  </sheetData>
  <sheetProtection password="B393" sheet="1" objects="1" scenarios="1" selectLockedCells="1" selectUnlockedCells="1"/>
  <phoneticPr fontId="0"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39997558519241921"/>
  </sheetPr>
  <dimension ref="A1:K114"/>
  <sheetViews>
    <sheetView workbookViewId="0">
      <pane xSplit="1" ySplit="3" topLeftCell="B4" activePane="bottomRight" state="frozen"/>
      <selection activeCell="F57" sqref="F57"/>
      <selection pane="topRight" activeCell="F57" sqref="F57"/>
      <selection pane="bottomLeft" activeCell="F57" sqref="F57"/>
      <selection pane="bottomRight" activeCell="E53" sqref="E53:E55"/>
    </sheetView>
  </sheetViews>
  <sheetFormatPr defaultRowHeight="15" x14ac:dyDescent="0.25"/>
  <cols>
    <col min="1" max="1" width="41.85546875" customWidth="1"/>
    <col min="2" max="2" width="14.85546875" customWidth="1"/>
    <col min="3" max="3" width="24" customWidth="1"/>
    <col min="4" max="4" width="18.140625" customWidth="1"/>
    <col min="6" max="6" width="32.42578125" customWidth="1"/>
    <col min="10" max="10" width="12" bestFit="1" customWidth="1"/>
  </cols>
  <sheetData>
    <row r="1" spans="1:8" ht="15.75" thickBot="1" x14ac:dyDescent="0.3">
      <c r="B1" t="s">
        <v>112</v>
      </c>
      <c r="C1" s="5" t="s">
        <v>111</v>
      </c>
      <c r="F1" s="70" t="s">
        <v>215</v>
      </c>
      <c r="G1" s="71" t="s">
        <v>216</v>
      </c>
      <c r="H1" s="72">
        <v>1</v>
      </c>
    </row>
    <row r="2" spans="1:8" x14ac:dyDescent="0.25">
      <c r="C2" s="5" t="s">
        <v>183</v>
      </c>
      <c r="F2" s="10"/>
    </row>
    <row r="3" spans="1:8" x14ac:dyDescent="0.25">
      <c r="A3" s="1" t="s">
        <v>7</v>
      </c>
      <c r="B3" s="1"/>
      <c r="C3" s="1"/>
      <c r="F3" s="43" t="s">
        <v>176</v>
      </c>
    </row>
    <row r="4" spans="1:8" x14ac:dyDescent="0.25">
      <c r="A4" s="3" t="s">
        <v>6</v>
      </c>
      <c r="B4" s="3">
        <f>DataEntrySheet!C21</f>
        <v>0</v>
      </c>
      <c r="C4" s="3">
        <v>0.15611283888698099</v>
      </c>
      <c r="F4" s="14">
        <f>B4*C4/1000</f>
        <v>0</v>
      </c>
    </row>
    <row r="5" spans="1:8" x14ac:dyDescent="0.25">
      <c r="A5" s="2" t="s">
        <v>8</v>
      </c>
      <c r="B5" s="3">
        <f>DataEntrySheet!C22</f>
        <v>0</v>
      </c>
      <c r="C5" s="42">
        <v>0</v>
      </c>
      <c r="D5" s="14"/>
      <c r="F5" s="14">
        <f t="shared" ref="F5:F11" si="0">B5*C5/1000</f>
        <v>0</v>
      </c>
    </row>
    <row r="6" spans="1:8" x14ac:dyDescent="0.25">
      <c r="A6" s="2" t="s">
        <v>9</v>
      </c>
      <c r="B6" s="3">
        <f>DataEntrySheet!C23</f>
        <v>0</v>
      </c>
      <c r="C6" s="42">
        <v>0</v>
      </c>
      <c r="D6" s="14"/>
      <c r="F6" s="14">
        <f t="shared" si="0"/>
        <v>0</v>
      </c>
    </row>
    <row r="7" spans="1:8" x14ac:dyDescent="0.25">
      <c r="A7" s="2"/>
      <c r="B7" s="2"/>
      <c r="C7" s="42"/>
      <c r="D7" s="14"/>
      <c r="F7" s="14"/>
    </row>
    <row r="8" spans="1:8" x14ac:dyDescent="0.25">
      <c r="A8" s="2" t="s">
        <v>141</v>
      </c>
      <c r="B8" s="2">
        <f>DataEntrySheet!C25</f>
        <v>0</v>
      </c>
      <c r="C8" s="14">
        <v>6.7099099999999996E-5</v>
      </c>
      <c r="D8" s="14"/>
      <c r="E8" s="6" t="s">
        <v>241</v>
      </c>
      <c r="F8" s="14">
        <f t="shared" si="0"/>
        <v>0</v>
      </c>
    </row>
    <row r="9" spans="1:8" x14ac:dyDescent="0.25">
      <c r="A9" s="2" t="s">
        <v>149</v>
      </c>
      <c r="B9" s="2">
        <f>DataEntrySheet!C26</f>
        <v>0</v>
      </c>
      <c r="C9" s="14">
        <v>5.3518000000000002E-6</v>
      </c>
      <c r="E9" s="6" t="s">
        <v>241</v>
      </c>
      <c r="F9" s="14">
        <f t="shared" si="0"/>
        <v>0</v>
      </c>
    </row>
    <row r="10" spans="1:8" x14ac:dyDescent="0.25">
      <c r="A10" s="2" t="s">
        <v>142</v>
      </c>
      <c r="B10" s="2">
        <f>DataEntrySheet!C27</f>
        <v>0</v>
      </c>
      <c r="C10" s="14">
        <v>1.10627E-4</v>
      </c>
      <c r="E10" s="6" t="s">
        <v>241</v>
      </c>
      <c r="F10" s="14">
        <f t="shared" si="0"/>
        <v>0</v>
      </c>
    </row>
    <row r="11" spans="1:8" x14ac:dyDescent="0.25">
      <c r="A11" s="2" t="s">
        <v>143</v>
      </c>
      <c r="B11" s="2">
        <f>DataEntrySheet!C28</f>
        <v>0</v>
      </c>
      <c r="C11" s="14">
        <v>8.8553600000000005E-5</v>
      </c>
      <c r="E11" s="6" t="s">
        <v>241</v>
      </c>
      <c r="F11" s="14">
        <f t="shared" si="0"/>
        <v>0</v>
      </c>
    </row>
    <row r="12" spans="1:8" x14ac:dyDescent="0.25">
      <c r="A12" s="2"/>
      <c r="B12" s="2"/>
      <c r="C12" s="2"/>
    </row>
    <row r="13" spans="1:8" x14ac:dyDescent="0.25">
      <c r="A13" s="4" t="s">
        <v>0</v>
      </c>
      <c r="B13" s="4"/>
      <c r="C13" s="4"/>
    </row>
    <row r="14" spans="1:8" x14ac:dyDescent="0.25">
      <c r="A14" s="3" t="s">
        <v>5</v>
      </c>
      <c r="B14" s="68">
        <f>DataEntrySheet!C31/$H$1</f>
        <v>0</v>
      </c>
      <c r="C14" s="3">
        <v>2.7081470326784179E-2</v>
      </c>
      <c r="F14">
        <f t="shared" ref="F14:F19" si="1">B14*C14/1000</f>
        <v>0</v>
      </c>
    </row>
    <row r="15" spans="1:8" x14ac:dyDescent="0.25">
      <c r="A15" s="3" t="s">
        <v>131</v>
      </c>
      <c r="B15" s="68">
        <f>DataEntrySheet!C32/$H$1</f>
        <v>0</v>
      </c>
      <c r="C15">
        <v>0.18325900000000001</v>
      </c>
      <c r="F15">
        <f t="shared" si="1"/>
        <v>0</v>
      </c>
    </row>
    <row r="16" spans="1:8" x14ac:dyDescent="0.25">
      <c r="A16" s="3" t="s">
        <v>132</v>
      </c>
      <c r="B16" s="68">
        <f>DataEntrySheet!C33/$H$1</f>
        <v>0</v>
      </c>
      <c r="C16">
        <v>0.129555</v>
      </c>
      <c r="F16">
        <f t="shared" si="1"/>
        <v>0</v>
      </c>
    </row>
    <row r="17" spans="1:11" x14ac:dyDescent="0.25">
      <c r="A17" s="3" t="s">
        <v>1</v>
      </c>
      <c r="B17" s="68">
        <f>DataEntrySheet!C34/$H$1</f>
        <v>0</v>
      </c>
      <c r="C17" s="3">
        <v>0.19130258447811746</v>
      </c>
      <c r="F17">
        <f t="shared" si="1"/>
        <v>0</v>
      </c>
    </row>
    <row r="18" spans="1:11" x14ac:dyDescent="0.25">
      <c r="A18" s="3" t="s">
        <v>35</v>
      </c>
      <c r="B18" s="68">
        <f>DataEntrySheet!C35/$H$1</f>
        <v>0</v>
      </c>
      <c r="C18" s="3">
        <v>5.3393527200447363E-2</v>
      </c>
      <c r="F18">
        <f t="shared" si="1"/>
        <v>0</v>
      </c>
    </row>
    <row r="19" spans="1:11" x14ac:dyDescent="0.25">
      <c r="A19" s="3" t="s">
        <v>110</v>
      </c>
      <c r="B19" s="68">
        <f>DataEntrySheet!C36/$H$1</f>
        <v>0</v>
      </c>
      <c r="C19" s="3">
        <v>0.14905547958382095</v>
      </c>
      <c r="F19">
        <f t="shared" si="1"/>
        <v>0</v>
      </c>
    </row>
    <row r="20" spans="1:11" x14ac:dyDescent="0.25">
      <c r="A20" s="3"/>
      <c r="B20" s="68"/>
      <c r="C20" s="3"/>
    </row>
    <row r="21" spans="1:11" x14ac:dyDescent="0.25">
      <c r="A21" s="4" t="s">
        <v>2</v>
      </c>
      <c r="B21" s="69"/>
      <c r="C21" s="4"/>
    </row>
    <row r="22" spans="1:11" x14ac:dyDescent="0.25">
      <c r="A22" s="3" t="s">
        <v>11</v>
      </c>
      <c r="B22" s="68">
        <f>DataEntrySheet!C39/$H$1</f>
        <v>0</v>
      </c>
      <c r="C22" s="3">
        <v>0.21872328194251667</v>
      </c>
      <c r="F22">
        <f t="shared" ref="F22:F27" si="2">B22*C22/1000</f>
        <v>0</v>
      </c>
    </row>
    <row r="23" spans="1:11" x14ac:dyDescent="0.25">
      <c r="A23" s="3" t="s">
        <v>12</v>
      </c>
      <c r="B23" s="68">
        <f>DataEntrySheet!C40/$H$1</f>
        <v>0</v>
      </c>
      <c r="C23" s="3">
        <v>0.13110631588140825</v>
      </c>
      <c r="F23">
        <f t="shared" si="2"/>
        <v>0</v>
      </c>
    </row>
    <row r="24" spans="1:11" x14ac:dyDescent="0.25">
      <c r="A24" s="3" t="s">
        <v>13</v>
      </c>
      <c r="B24" s="68">
        <f>DataEntrySheet!C41/$H$1</f>
        <v>0</v>
      </c>
      <c r="C24" s="3">
        <v>0.22880238332713834</v>
      </c>
      <c r="F24">
        <f t="shared" si="2"/>
        <v>0</v>
      </c>
    </row>
    <row r="25" spans="1:11" x14ac:dyDescent="0.25">
      <c r="A25" s="3" t="s">
        <v>59</v>
      </c>
      <c r="B25" s="68">
        <f>DataEntrySheet!C42/$H$1</f>
        <v>0</v>
      </c>
      <c r="C25" s="3">
        <v>0.32013416375664461</v>
      </c>
      <c r="F25">
        <f t="shared" si="2"/>
        <v>0</v>
      </c>
    </row>
    <row r="26" spans="1:11" x14ac:dyDescent="0.25">
      <c r="A26" s="3" t="s">
        <v>14</v>
      </c>
      <c r="B26" s="68">
        <f>DataEntrySheet!C43/$H$1</f>
        <v>0</v>
      </c>
      <c r="C26" s="3">
        <v>0.88318701103860942</v>
      </c>
      <c r="F26">
        <f t="shared" si="2"/>
        <v>0</v>
      </c>
    </row>
    <row r="27" spans="1:11" x14ac:dyDescent="0.25">
      <c r="A27" s="3" t="s">
        <v>15</v>
      </c>
      <c r="B27" s="68">
        <f>DataEntrySheet!C44/$H$1</f>
        <v>0</v>
      </c>
      <c r="C27" s="3">
        <v>0.87127423666161474</v>
      </c>
      <c r="F27">
        <f t="shared" si="2"/>
        <v>0</v>
      </c>
    </row>
    <row r="28" spans="1:11" x14ac:dyDescent="0.25">
      <c r="A28" s="3"/>
      <c r="B28" s="68"/>
      <c r="C28" s="3"/>
    </row>
    <row r="29" spans="1:11" x14ac:dyDescent="0.25">
      <c r="A29" s="3" t="s">
        <v>181</v>
      </c>
      <c r="B29" s="68">
        <f>DataEntrySheet!C46</f>
        <v>0</v>
      </c>
      <c r="C29" s="3">
        <f>0.0000129</f>
        <v>1.29E-5</v>
      </c>
      <c r="F29">
        <f>B29*C29</f>
        <v>0</v>
      </c>
      <c r="J29">
        <f>2581747*0.8/401000000000</f>
        <v>5.1506174563591022E-6</v>
      </c>
      <c r="K29">
        <f>J29*2.51</f>
        <v>1.2928049815461345E-5</v>
      </c>
    </row>
    <row r="30" spans="1:11" x14ac:dyDescent="0.25">
      <c r="A30" s="3"/>
      <c r="B30" s="68"/>
      <c r="C30" s="3"/>
    </row>
    <row r="31" spans="1:11" x14ac:dyDescent="0.25">
      <c r="A31" s="3" t="s">
        <v>137</v>
      </c>
      <c r="B31" s="68">
        <f>DataEntrySheet!C48</f>
        <v>0</v>
      </c>
      <c r="C31" s="14">
        <v>7.1366300000000001E-4</v>
      </c>
      <c r="E31" s="6" t="s">
        <v>241</v>
      </c>
      <c r="F31" s="47">
        <f>B31*C31</f>
        <v>0</v>
      </c>
    </row>
    <row r="32" spans="1:11" x14ac:dyDescent="0.25">
      <c r="A32" s="3" t="s">
        <v>138</v>
      </c>
      <c r="B32" s="68">
        <f>DataEntrySheet!C49</f>
        <v>0</v>
      </c>
      <c r="C32" s="14">
        <v>8.3148200000000003E-4</v>
      </c>
      <c r="E32" s="6" t="s">
        <v>241</v>
      </c>
      <c r="F32" s="47">
        <f>B32*C32</f>
        <v>0</v>
      </c>
    </row>
    <row r="33" spans="1:6" x14ac:dyDescent="0.25">
      <c r="A33" s="3" t="s">
        <v>140</v>
      </c>
      <c r="B33" s="68">
        <f>DataEntrySheet!C50</f>
        <v>0</v>
      </c>
      <c r="C33" s="14">
        <v>3.65903E-4</v>
      </c>
      <c r="E33" s="6" t="s">
        <v>241</v>
      </c>
      <c r="F33" s="47">
        <f>B33*C33</f>
        <v>0</v>
      </c>
    </row>
    <row r="34" spans="1:6" x14ac:dyDescent="0.25">
      <c r="A34" s="3" t="s">
        <v>139</v>
      </c>
      <c r="B34" s="68">
        <f>DataEntrySheet!C51</f>
        <v>0</v>
      </c>
      <c r="C34" s="14">
        <v>1.6177499999999999E-4</v>
      </c>
      <c r="E34" s="6" t="s">
        <v>241</v>
      </c>
      <c r="F34" s="47">
        <f>B34*C34</f>
        <v>0</v>
      </c>
    </row>
    <row r="35" spans="1:6" x14ac:dyDescent="0.25">
      <c r="A35" s="3"/>
      <c r="B35" s="68"/>
      <c r="C35" s="3"/>
    </row>
    <row r="36" spans="1:6" x14ac:dyDescent="0.25">
      <c r="A36" s="4" t="s">
        <v>55</v>
      </c>
      <c r="B36" s="69"/>
      <c r="C36" s="11"/>
      <c r="D36" s="9"/>
      <c r="E36" s="9"/>
    </row>
    <row r="37" spans="1:6" x14ac:dyDescent="0.25">
      <c r="A37" s="3" t="s">
        <v>38</v>
      </c>
      <c r="B37" s="68">
        <f>DataEntrySheet!C54/$H$1</f>
        <v>0</v>
      </c>
      <c r="C37" s="12">
        <v>0.9880411050873309</v>
      </c>
      <c r="D37" s="12"/>
      <c r="E37" s="12"/>
      <c r="F37">
        <f t="shared" ref="F37:F49" si="3">B37*C37/1000</f>
        <v>0</v>
      </c>
    </row>
    <row r="38" spans="1:6" x14ac:dyDescent="0.25">
      <c r="A38" s="3" t="s">
        <v>39</v>
      </c>
      <c r="B38" s="68">
        <f>DataEntrySheet!C55/$H$1</f>
        <v>0</v>
      </c>
      <c r="C38" s="12">
        <v>0.66471146334231301</v>
      </c>
      <c r="D38" s="12"/>
      <c r="E38" s="12"/>
      <c r="F38">
        <f t="shared" si="3"/>
        <v>0</v>
      </c>
    </row>
    <row r="39" spans="1:6" x14ac:dyDescent="0.25">
      <c r="A39" s="3" t="s">
        <v>40</v>
      </c>
      <c r="B39" s="68">
        <f>DataEntrySheet!C56/$H$1</f>
        <v>0</v>
      </c>
      <c r="C39" s="13">
        <v>0.64341331096955934</v>
      </c>
      <c r="D39" s="12"/>
      <c r="E39" s="12"/>
      <c r="F39">
        <f t="shared" si="3"/>
        <v>0</v>
      </c>
    </row>
    <row r="40" spans="1:6" x14ac:dyDescent="0.25">
      <c r="A40" s="3" t="s">
        <v>37</v>
      </c>
      <c r="B40" s="68">
        <f>DataEntrySheet!C57/$H$1</f>
        <v>0</v>
      </c>
      <c r="C40" s="13">
        <v>1.9968780314164716</v>
      </c>
      <c r="D40" s="12"/>
      <c r="E40" s="12"/>
      <c r="F40">
        <f t="shared" si="3"/>
        <v>0</v>
      </c>
    </row>
    <row r="41" spans="1:6" x14ac:dyDescent="0.25">
      <c r="A41" s="3" t="s">
        <v>41</v>
      </c>
      <c r="B41" s="68">
        <f>DataEntrySheet!C58/$H$1</f>
        <v>0</v>
      </c>
      <c r="C41" s="13">
        <v>1.7144696330546161</v>
      </c>
      <c r="D41" s="12"/>
      <c r="E41" s="12"/>
      <c r="F41">
        <f t="shared" si="3"/>
        <v>0</v>
      </c>
    </row>
    <row r="42" spans="1:6" x14ac:dyDescent="0.25">
      <c r="A42" s="3" t="s">
        <v>42</v>
      </c>
      <c r="B42" s="68">
        <f>DataEntrySheet!C59/$H$1</f>
        <v>0</v>
      </c>
      <c r="C42" s="13">
        <v>0.93477427220937792</v>
      </c>
      <c r="D42" s="12"/>
      <c r="E42" s="12"/>
      <c r="F42">
        <f t="shared" si="3"/>
        <v>0</v>
      </c>
    </row>
    <row r="43" spans="1:6" x14ac:dyDescent="0.25">
      <c r="A43" s="3" t="s">
        <v>43</v>
      </c>
      <c r="B43" s="68">
        <f>DataEntrySheet!C60/$H$1</f>
        <v>0</v>
      </c>
      <c r="C43" s="13">
        <v>1.6142464742445806</v>
      </c>
      <c r="D43" s="12"/>
      <c r="E43" s="12"/>
      <c r="F43">
        <f t="shared" si="3"/>
        <v>0</v>
      </c>
    </row>
    <row r="44" spans="1:6" x14ac:dyDescent="0.25">
      <c r="A44" s="3" t="s">
        <v>3</v>
      </c>
      <c r="B44" s="68">
        <f>DataEntrySheet!C61/$H$1</f>
        <v>0</v>
      </c>
      <c r="C44" s="13">
        <v>0.29055378116954517</v>
      </c>
      <c r="D44" s="12"/>
      <c r="E44" s="12"/>
      <c r="F44">
        <f t="shared" si="3"/>
        <v>0</v>
      </c>
    </row>
    <row r="45" spans="1:6" x14ac:dyDescent="0.25">
      <c r="A45" s="3" t="s">
        <v>44</v>
      </c>
      <c r="B45" s="68">
        <f>DataEntrySheet!C62/$H$1</f>
        <v>0</v>
      </c>
      <c r="C45" s="13">
        <v>0.27597463908870129</v>
      </c>
      <c r="D45" s="12"/>
      <c r="E45" s="12"/>
      <c r="F45">
        <f t="shared" si="3"/>
        <v>0</v>
      </c>
    </row>
    <row r="46" spans="1:6" x14ac:dyDescent="0.25">
      <c r="A46" s="3" t="s">
        <v>45</v>
      </c>
      <c r="B46" s="68">
        <f>DataEntrySheet!C63/$H$1</f>
        <v>0</v>
      </c>
      <c r="C46" s="13">
        <v>0.37264083559929617</v>
      </c>
      <c r="D46" s="12"/>
      <c r="E46" s="12"/>
      <c r="F46">
        <f t="shared" si="3"/>
        <v>0</v>
      </c>
    </row>
    <row r="47" spans="1:6" x14ac:dyDescent="0.25">
      <c r="A47" s="3" t="s">
        <v>46</v>
      </c>
      <c r="B47" s="68">
        <f>DataEntrySheet!C64/$H$1</f>
        <v>0</v>
      </c>
      <c r="C47" s="13">
        <v>0.39742056542233434</v>
      </c>
      <c r="D47" s="12"/>
      <c r="E47" s="12"/>
      <c r="F47">
        <f t="shared" si="3"/>
        <v>0</v>
      </c>
    </row>
    <row r="48" spans="1:6" x14ac:dyDescent="0.25">
      <c r="A48" s="3" t="s">
        <v>18</v>
      </c>
      <c r="B48" s="68">
        <f>DataEntrySheet!C65/$H$1</f>
        <v>0</v>
      </c>
      <c r="C48" s="13">
        <v>0.11252210948890091</v>
      </c>
      <c r="D48" s="12"/>
      <c r="E48" s="12"/>
      <c r="F48">
        <f t="shared" si="3"/>
        <v>0</v>
      </c>
    </row>
    <row r="49" spans="1:10" x14ac:dyDescent="0.25">
      <c r="A49" s="3" t="s">
        <v>47</v>
      </c>
      <c r="B49" s="68">
        <f>DataEntrySheet!C66/$H$1</f>
        <v>0</v>
      </c>
      <c r="C49" s="12">
        <v>0.23700697970967213</v>
      </c>
      <c r="D49" s="12"/>
      <c r="E49" s="12"/>
      <c r="F49">
        <f t="shared" si="3"/>
        <v>0</v>
      </c>
    </row>
    <row r="50" spans="1:10" x14ac:dyDescent="0.25">
      <c r="A50" s="3"/>
      <c r="B50" s="68"/>
      <c r="C50" s="3"/>
      <c r="G50" s="46"/>
      <c r="J50" s="46"/>
    </row>
    <row r="51" spans="1:10" x14ac:dyDescent="0.25">
      <c r="A51" s="4" t="s">
        <v>61</v>
      </c>
      <c r="B51" s="49"/>
    </row>
    <row r="52" spans="1:10" x14ac:dyDescent="0.25">
      <c r="A52" s="3" t="s">
        <v>177</v>
      </c>
      <c r="B52" s="68">
        <f>DataEntrySheet!C69/$H$1</f>
        <v>0</v>
      </c>
      <c r="C52">
        <v>0.23747799999999999</v>
      </c>
      <c r="E52" t="s">
        <v>242</v>
      </c>
      <c r="F52">
        <f>B52*C52/1000</f>
        <v>0</v>
      </c>
    </row>
    <row r="53" spans="1:10" x14ac:dyDescent="0.25">
      <c r="A53" s="3" t="s">
        <v>63</v>
      </c>
      <c r="B53" s="68">
        <f>DataEntrySheet!C70/$H$1</f>
        <v>0</v>
      </c>
      <c r="C53">
        <v>0.67049700000000001</v>
      </c>
      <c r="E53" t="s">
        <v>242</v>
      </c>
      <c r="F53">
        <f>B53*C53/1000</f>
        <v>0</v>
      </c>
    </row>
    <row r="54" spans="1:10" x14ac:dyDescent="0.25">
      <c r="A54" s="3" t="s">
        <v>123</v>
      </c>
      <c r="B54" s="68">
        <f>DataEntrySheet!C71/$H$1</f>
        <v>0</v>
      </c>
      <c r="C54" s="14">
        <f>C71</f>
        <v>0.19026792766591935</v>
      </c>
      <c r="E54" t="s">
        <v>242</v>
      </c>
      <c r="F54">
        <f>B54*C54/1000</f>
        <v>0</v>
      </c>
    </row>
    <row r="55" spans="1:10" x14ac:dyDescent="0.25">
      <c r="A55" s="3" t="s">
        <v>62</v>
      </c>
      <c r="B55" s="68">
        <f>DataEntrySheet!C72/$H$1</f>
        <v>0</v>
      </c>
      <c r="C55" s="3">
        <v>0.7182483573039522</v>
      </c>
      <c r="E55" t="s">
        <v>242</v>
      </c>
      <c r="F55">
        <f>B55*C55/1000</f>
        <v>0</v>
      </c>
    </row>
    <row r="56" spans="1:10" x14ac:dyDescent="0.25">
      <c r="A56" s="3" t="s">
        <v>175</v>
      </c>
      <c r="B56" s="49">
        <f>DataEntrySheet!C73</f>
        <v>0</v>
      </c>
      <c r="C56" s="48">
        <f>2.2*0.46</f>
        <v>1.0120000000000002</v>
      </c>
      <c r="F56">
        <f>DataEntrySheet!C73*C56/10000</f>
        <v>0</v>
      </c>
    </row>
    <row r="57" spans="1:10" x14ac:dyDescent="0.25">
      <c r="A57" s="3" t="s">
        <v>170</v>
      </c>
      <c r="B57" s="68">
        <f>DataEntrySheet!C74/$H$1</f>
        <v>0</v>
      </c>
      <c r="C57" s="13">
        <v>1.6142464742445806</v>
      </c>
      <c r="D57" s="12"/>
      <c r="E57" s="12"/>
      <c r="F57">
        <f>DataEntrySheet!C74*C57/1000</f>
        <v>0</v>
      </c>
    </row>
    <row r="58" spans="1:10" x14ac:dyDescent="0.25">
      <c r="A58" s="3"/>
      <c r="B58" s="68"/>
      <c r="C58" s="3"/>
    </row>
    <row r="59" spans="1:10" x14ac:dyDescent="0.25">
      <c r="A59" s="4" t="s">
        <v>56</v>
      </c>
      <c r="B59" s="69"/>
      <c r="C59" s="4"/>
    </row>
    <row r="60" spans="1:10" x14ac:dyDescent="0.25">
      <c r="A60" s="3" t="s">
        <v>48</v>
      </c>
      <c r="B60" s="68">
        <f>DataEntrySheet!C77/$H$1</f>
        <v>0</v>
      </c>
      <c r="C60" s="3">
        <v>0.19248366527737962</v>
      </c>
      <c r="F60">
        <f>B60*C60/1000</f>
        <v>0</v>
      </c>
    </row>
    <row r="61" spans="1:10" x14ac:dyDescent="0.25">
      <c r="A61" s="3" t="s">
        <v>49</v>
      </c>
      <c r="B61" s="68">
        <f>DataEntrySheet!C78/$H$1</f>
        <v>0</v>
      </c>
      <c r="C61" s="3">
        <v>0.12122466116119017</v>
      </c>
      <c r="F61">
        <f t="shared" ref="F61:F80" si="4">B61*C61/1000</f>
        <v>0</v>
      </c>
    </row>
    <row r="62" spans="1:10" x14ac:dyDescent="0.25">
      <c r="A62" s="3" t="s">
        <v>58</v>
      </c>
      <c r="B62" s="68">
        <f>DataEntrySheet!C79/$H$1</f>
        <v>0</v>
      </c>
      <c r="C62" s="3">
        <v>6.0612315E-2</v>
      </c>
      <c r="F62">
        <f t="shared" si="4"/>
        <v>0</v>
      </c>
    </row>
    <row r="63" spans="1:10" x14ac:dyDescent="0.25">
      <c r="A63" s="3" t="s">
        <v>50</v>
      </c>
      <c r="B63" s="68">
        <f>DataEntrySheet!C80/$H$1</f>
        <v>0</v>
      </c>
      <c r="C63" s="3">
        <v>0.1127056947551031</v>
      </c>
      <c r="F63">
        <f t="shared" si="4"/>
        <v>0</v>
      </c>
    </row>
    <row r="64" spans="1:10" x14ac:dyDescent="0.25">
      <c r="A64" s="3" t="s">
        <v>57</v>
      </c>
      <c r="B64" s="68">
        <f>DataEntrySheet!C81/$H$1</f>
        <v>0</v>
      </c>
      <c r="C64" s="3">
        <v>5.6352836000000003E-2</v>
      </c>
      <c r="F64">
        <f t="shared" si="4"/>
        <v>0</v>
      </c>
    </row>
    <row r="65" spans="1:6" x14ac:dyDescent="0.25">
      <c r="A65" s="3" t="s">
        <v>4</v>
      </c>
      <c r="B65" s="68">
        <f>DataEntrySheet!C82/$H$1</f>
        <v>0</v>
      </c>
      <c r="C65" s="3">
        <v>0.18595676647689321</v>
      </c>
      <c r="F65">
        <f t="shared" si="4"/>
        <v>0</v>
      </c>
    </row>
    <row r="66" spans="1:6" x14ac:dyDescent="0.25">
      <c r="A66" s="3" t="s">
        <v>108</v>
      </c>
      <c r="B66" s="68">
        <f>DataEntrySheet!C83/$H$1</f>
        <v>0</v>
      </c>
      <c r="C66" s="3">
        <v>9.2978363999999994E-2</v>
      </c>
      <c r="F66">
        <f t="shared" si="4"/>
        <v>0</v>
      </c>
    </row>
    <row r="67" spans="1:6" x14ac:dyDescent="0.25">
      <c r="A67" s="3" t="s">
        <v>20</v>
      </c>
      <c r="B67" s="68">
        <f>DataEntrySheet!C84/$H$1</f>
        <v>0</v>
      </c>
      <c r="C67" s="3">
        <v>0.15349545740222367</v>
      </c>
      <c r="F67">
        <f t="shared" si="4"/>
        <v>0</v>
      </c>
    </row>
    <row r="68" spans="1:6" x14ac:dyDescent="0.25">
      <c r="A68" s="3" t="s">
        <v>60</v>
      </c>
      <c r="B68" s="68">
        <f>DataEntrySheet!C85/$H$1</f>
        <v>0</v>
      </c>
      <c r="C68" s="3">
        <v>0.14164568758000137</v>
      </c>
      <c r="F68">
        <f t="shared" si="4"/>
        <v>0</v>
      </c>
    </row>
    <row r="69" spans="1:6" x14ac:dyDescent="0.25">
      <c r="A69" s="3" t="s">
        <v>17</v>
      </c>
      <c r="B69" s="68">
        <f>DataEntrySheet!C86/$H$1</f>
        <v>0</v>
      </c>
      <c r="C69" s="3">
        <v>0.17025875903671339</v>
      </c>
      <c r="F69">
        <f t="shared" si="4"/>
        <v>0</v>
      </c>
    </row>
    <row r="70" spans="1:6" x14ac:dyDescent="0.25">
      <c r="A70" s="3" t="s">
        <v>128</v>
      </c>
      <c r="B70" s="68">
        <f>DataEntrySheet!C87/$H$1</f>
        <v>0</v>
      </c>
      <c r="C70" s="3">
        <v>8.5129422999999996E-2</v>
      </c>
      <c r="F70">
        <f t="shared" si="4"/>
        <v>0</v>
      </c>
    </row>
    <row r="71" spans="1:6" x14ac:dyDescent="0.25">
      <c r="A71" s="3" t="s">
        <v>21</v>
      </c>
      <c r="B71" s="68">
        <f>DataEntrySheet!C88/$H$1</f>
        <v>0</v>
      </c>
      <c r="C71" s="3">
        <v>0.19026792766591935</v>
      </c>
      <c r="F71">
        <f t="shared" si="4"/>
        <v>0</v>
      </c>
    </row>
    <row r="72" spans="1:6" x14ac:dyDescent="0.25">
      <c r="A72" s="3" t="s">
        <v>129</v>
      </c>
      <c r="B72" s="68">
        <f>DataEntrySheet!C89/$H$1</f>
        <v>0</v>
      </c>
      <c r="C72" s="3">
        <v>9.5134011000000004E-2</v>
      </c>
      <c r="F72">
        <f t="shared" si="4"/>
        <v>0</v>
      </c>
    </row>
    <row r="73" spans="1:6" x14ac:dyDescent="0.25">
      <c r="A73" s="3" t="s">
        <v>51</v>
      </c>
      <c r="B73" s="68">
        <f>DataEntrySheet!C90/$H$1</f>
        <v>0</v>
      </c>
      <c r="C73" s="3">
        <v>0.12061600334774915</v>
      </c>
      <c r="F73">
        <f t="shared" si="4"/>
        <v>0</v>
      </c>
    </row>
    <row r="74" spans="1:6" x14ac:dyDescent="0.25">
      <c r="A74" s="3" t="s">
        <v>52</v>
      </c>
      <c r="B74" s="68">
        <f>DataEntrySheet!C91/$H$1</f>
        <v>0</v>
      </c>
      <c r="C74" s="3">
        <v>0.11783110290006082</v>
      </c>
      <c r="F74">
        <f t="shared" si="4"/>
        <v>0</v>
      </c>
    </row>
    <row r="75" spans="1:6" x14ac:dyDescent="0.25">
      <c r="A75" s="3" t="s">
        <v>53</v>
      </c>
      <c r="B75" s="68">
        <f>DataEntrySheet!C92/$H$1</f>
        <v>0</v>
      </c>
      <c r="C75" s="3">
        <v>0.12431785605306302</v>
      </c>
      <c r="F75">
        <f t="shared" si="4"/>
        <v>0</v>
      </c>
    </row>
    <row r="76" spans="1:6" x14ac:dyDescent="0.25">
      <c r="A76" s="3" t="s">
        <v>22</v>
      </c>
      <c r="B76" s="68">
        <f>DataEntrySheet!C93/$H$1</f>
        <v>0</v>
      </c>
      <c r="C76" s="3">
        <v>0.26142220818941753</v>
      </c>
      <c r="F76">
        <f t="shared" si="4"/>
        <v>0</v>
      </c>
    </row>
    <row r="77" spans="1:6" x14ac:dyDescent="0.25">
      <c r="A77" s="3" t="s">
        <v>23</v>
      </c>
      <c r="B77" s="68">
        <f>DataEntrySheet!C94/$H$1</f>
        <v>0</v>
      </c>
      <c r="C77" s="3">
        <v>0.7182483573039522</v>
      </c>
      <c r="F77">
        <f t="shared" si="4"/>
        <v>0</v>
      </c>
    </row>
    <row r="78" spans="1:6" x14ac:dyDescent="0.25">
      <c r="A78" s="3" t="s">
        <v>54</v>
      </c>
      <c r="B78" s="68">
        <f>DataEntrySheet!C95/$H$1</f>
        <v>0</v>
      </c>
      <c r="C78" s="3">
        <v>0.14429707185936769</v>
      </c>
      <c r="F78">
        <f t="shared" si="4"/>
        <v>0</v>
      </c>
    </row>
    <row r="79" spans="1:6" x14ac:dyDescent="0.25">
      <c r="A79" s="3" t="s">
        <v>34</v>
      </c>
      <c r="B79" s="68">
        <f>DataEntrySheet!C96/$H$1</f>
        <v>0</v>
      </c>
      <c r="C79" s="3">
        <v>0.12955710605634951</v>
      </c>
      <c r="F79">
        <f t="shared" si="4"/>
        <v>0</v>
      </c>
    </row>
    <row r="80" spans="1:6" x14ac:dyDescent="0.25">
      <c r="A80" s="3" t="s">
        <v>33</v>
      </c>
      <c r="B80" s="68">
        <f>DataEntrySheet!C97/$H$1</f>
        <v>0</v>
      </c>
      <c r="C80" s="3">
        <v>0.15496879336997316</v>
      </c>
      <c r="F80">
        <f t="shared" si="4"/>
        <v>0</v>
      </c>
    </row>
    <row r="81" spans="1:6" x14ac:dyDescent="0.25">
      <c r="A81" s="3"/>
      <c r="B81" s="68"/>
      <c r="C81" s="3"/>
    </row>
    <row r="82" spans="1:6" x14ac:dyDescent="0.25">
      <c r="A82" s="1" t="s">
        <v>124</v>
      </c>
      <c r="B82" s="49"/>
      <c r="C82" s="3"/>
    </row>
    <row r="83" spans="1:6" x14ac:dyDescent="0.25">
      <c r="A83" t="s">
        <v>126</v>
      </c>
      <c r="B83" s="68">
        <f>DataEntrySheet!C100/$H$1</f>
        <v>0</v>
      </c>
      <c r="C83" s="3">
        <v>0.1134296587033</v>
      </c>
      <c r="F83">
        <f t="shared" ref="F83:F90" si="5">B83*C83/1000</f>
        <v>0</v>
      </c>
    </row>
    <row r="84" spans="1:6" x14ac:dyDescent="0.25">
      <c r="A84" t="s">
        <v>26</v>
      </c>
      <c r="B84" s="68">
        <f>DataEntrySheet!C101/$H$1</f>
        <v>0</v>
      </c>
      <c r="C84" s="3">
        <v>8.3593777095179997E-2</v>
      </c>
      <c r="F84">
        <f t="shared" si="5"/>
        <v>0</v>
      </c>
    </row>
    <row r="85" spans="1:6" x14ac:dyDescent="0.25">
      <c r="A85" t="s">
        <v>127</v>
      </c>
      <c r="B85" s="68">
        <f>DataEntrySheet!C102/$H$1</f>
        <v>0</v>
      </c>
      <c r="C85" s="3">
        <v>8.0192312570901703E-2</v>
      </c>
      <c r="F85">
        <f t="shared" si="5"/>
        <v>0</v>
      </c>
    </row>
    <row r="86" spans="1:6" x14ac:dyDescent="0.25">
      <c r="A86" t="s">
        <v>27</v>
      </c>
      <c r="B86" s="68">
        <f>DataEntrySheet!C103/$H$1</f>
        <v>0</v>
      </c>
      <c r="C86" s="3">
        <v>0.23772343019173101</v>
      </c>
      <c r="F86">
        <f t="shared" si="5"/>
        <v>0</v>
      </c>
    </row>
    <row r="87" spans="1:6" x14ac:dyDescent="0.25">
      <c r="A87" t="s">
        <v>28</v>
      </c>
      <c r="B87" s="68">
        <f>DataEntrySheet!C104/$H$1</f>
        <v>0</v>
      </c>
      <c r="C87" s="3">
        <v>9.1311086464000102E-2</v>
      </c>
      <c r="F87">
        <f t="shared" si="5"/>
        <v>0</v>
      </c>
    </row>
    <row r="88" spans="1:6" x14ac:dyDescent="0.25">
      <c r="A88" t="s">
        <v>29</v>
      </c>
      <c r="B88" s="68">
        <f>DataEntrySheet!C105/$H$1</f>
        <v>0</v>
      </c>
      <c r="C88" s="3">
        <v>4.8582984223186097E-2</v>
      </c>
      <c r="F88">
        <f t="shared" si="5"/>
        <v>0</v>
      </c>
    </row>
    <row r="89" spans="1:6" x14ac:dyDescent="0.25">
      <c r="A89" t="s">
        <v>30</v>
      </c>
      <c r="B89" s="68">
        <f>DataEntrySheet!C106/$H$1</f>
        <v>0</v>
      </c>
      <c r="C89" s="2">
        <v>8.7459075677165404E-2</v>
      </c>
      <c r="F89">
        <f t="shared" si="5"/>
        <v>0</v>
      </c>
    </row>
    <row r="90" spans="1:6" x14ac:dyDescent="0.25">
      <c r="A90" t="s">
        <v>125</v>
      </c>
      <c r="B90" s="68">
        <f>DataEntrySheet!C107/$H$1</f>
        <v>0</v>
      </c>
      <c r="C90" s="3">
        <v>0.276098789454644</v>
      </c>
      <c r="F90">
        <f t="shared" si="5"/>
        <v>0</v>
      </c>
    </row>
    <row r="91" spans="1:6" ht="15.75" thickBot="1" x14ac:dyDescent="0.3">
      <c r="A91" s="9"/>
      <c r="B91" s="30"/>
      <c r="C91" s="31"/>
      <c r="F91" s="1"/>
    </row>
    <row r="92" spans="1:6" x14ac:dyDescent="0.25">
      <c r="A92" s="7" t="s">
        <v>16</v>
      </c>
      <c r="B92" s="32" t="s">
        <v>163</v>
      </c>
      <c r="C92" s="9"/>
      <c r="F92" s="1">
        <f>SUM(F4:F91)</f>
        <v>0</v>
      </c>
    </row>
    <row r="93" spans="1:6" x14ac:dyDescent="0.25">
      <c r="A93" s="33" t="s">
        <v>151</v>
      </c>
      <c r="B93" s="34">
        <v>0.136877</v>
      </c>
      <c r="C93" s="9"/>
    </row>
    <row r="94" spans="1:6" x14ac:dyDescent="0.25">
      <c r="A94" s="33" t="s">
        <v>152</v>
      </c>
      <c r="B94" s="34">
        <v>1.1179E-3</v>
      </c>
      <c r="C94" s="9"/>
    </row>
    <row r="95" spans="1:6" x14ac:dyDescent="0.25">
      <c r="A95" s="33" t="s">
        <v>153</v>
      </c>
      <c r="B95" s="34">
        <v>0.12779399999999999</v>
      </c>
      <c r="C95" s="9"/>
    </row>
    <row r="96" spans="1:6" x14ac:dyDescent="0.25">
      <c r="A96" s="33" t="s">
        <v>154</v>
      </c>
      <c r="B96" s="34">
        <v>2.1910200000000001E-3</v>
      </c>
      <c r="C96" s="9"/>
    </row>
    <row r="97" spans="1:3" x14ac:dyDescent="0.25">
      <c r="A97" s="33" t="s">
        <v>155</v>
      </c>
      <c r="B97" s="34">
        <v>5.3519199999999996E-3</v>
      </c>
      <c r="C97" s="9"/>
    </row>
    <row r="98" spans="1:3" x14ac:dyDescent="0.25">
      <c r="A98" s="33" t="s">
        <v>156</v>
      </c>
      <c r="B98" s="34">
        <v>5.7998099999999997E-2</v>
      </c>
      <c r="C98" s="9"/>
    </row>
    <row r="99" spans="1:3" x14ac:dyDescent="0.25">
      <c r="A99" s="33" t="s">
        <v>157</v>
      </c>
      <c r="B99" s="34">
        <v>5.6847300000000003E-2</v>
      </c>
      <c r="C99" s="9"/>
    </row>
    <row r="100" spans="1:3" x14ac:dyDescent="0.25">
      <c r="A100" s="33" t="s">
        <v>158</v>
      </c>
      <c r="B100" s="34">
        <v>0</v>
      </c>
      <c r="C100" s="9"/>
    </row>
    <row r="101" spans="1:3" x14ac:dyDescent="0.25">
      <c r="A101" s="33" t="s">
        <v>159</v>
      </c>
      <c r="B101" s="34">
        <v>4.5350599999999998E-2</v>
      </c>
      <c r="C101" s="9"/>
    </row>
    <row r="102" spans="1:3" x14ac:dyDescent="0.25">
      <c r="A102" s="33" t="s">
        <v>160</v>
      </c>
      <c r="B102" s="34">
        <v>1.1353E-2</v>
      </c>
      <c r="C102" s="9"/>
    </row>
    <row r="103" spans="1:3" x14ac:dyDescent="0.25">
      <c r="A103" s="33" t="s">
        <v>161</v>
      </c>
      <c r="B103" s="34">
        <v>6.5146199999999996E-3</v>
      </c>
      <c r="C103" s="9"/>
    </row>
    <row r="104" spans="1:3" x14ac:dyDescent="0.25">
      <c r="A104" s="33" t="s">
        <v>162</v>
      </c>
      <c r="B104" s="34">
        <v>6.3078173000000001E-2</v>
      </c>
      <c r="C104" s="9"/>
    </row>
    <row r="105" spans="1:3" x14ac:dyDescent="0.25">
      <c r="A105" s="39" t="s">
        <v>166</v>
      </c>
      <c r="B105" s="40">
        <f>SUM(B93:B104)</f>
        <v>0.51447363300000004</v>
      </c>
      <c r="C105" s="9"/>
    </row>
    <row r="106" spans="1:3" x14ac:dyDescent="0.25">
      <c r="A106" s="8" t="s">
        <v>24</v>
      </c>
      <c r="B106" s="34">
        <v>6.4066582999999996E-2</v>
      </c>
      <c r="C106" s="9"/>
    </row>
    <row r="107" spans="1:3" x14ac:dyDescent="0.25">
      <c r="A107" s="8" t="s">
        <v>31</v>
      </c>
      <c r="B107" s="34">
        <v>4.3042499999999997E-2</v>
      </c>
      <c r="C107" s="9"/>
    </row>
    <row r="108" spans="1:3" x14ac:dyDescent="0.25">
      <c r="A108" s="8" t="s">
        <v>25</v>
      </c>
      <c r="B108" s="34">
        <v>3.786139E-3</v>
      </c>
      <c r="C108" s="9"/>
    </row>
    <row r="109" spans="1:3" x14ac:dyDescent="0.25">
      <c r="A109" s="8" t="s">
        <v>19</v>
      </c>
      <c r="B109" s="34">
        <v>6.0626104E-2</v>
      </c>
      <c r="C109" s="9"/>
    </row>
    <row r="110" spans="1:3" x14ac:dyDescent="0.25">
      <c r="A110" s="35" t="s">
        <v>164</v>
      </c>
      <c r="B110" s="34">
        <v>0.15378466800000001</v>
      </c>
      <c r="C110" s="9"/>
    </row>
    <row r="111" spans="1:3" x14ac:dyDescent="0.25">
      <c r="A111" s="35" t="s">
        <v>165</v>
      </c>
      <c r="B111" s="36">
        <v>0.08</v>
      </c>
      <c r="C111" s="9"/>
    </row>
    <row r="112" spans="1:3" x14ac:dyDescent="0.25">
      <c r="A112" s="39" t="s">
        <v>166</v>
      </c>
      <c r="B112" s="41">
        <f>SUM(B106:B111)</f>
        <v>0.405305994</v>
      </c>
      <c r="C112" s="9"/>
    </row>
    <row r="113" spans="1:6" ht="15.75" thickBot="1" x14ac:dyDescent="0.3">
      <c r="A113" s="37" t="s">
        <v>167</v>
      </c>
      <c r="B113" s="38">
        <f>B105+B112</f>
        <v>0.91977962700000004</v>
      </c>
      <c r="F113" s="49">
        <f>B113</f>
        <v>0.91977962700000004</v>
      </c>
    </row>
    <row r="114" spans="1:6" x14ac:dyDescent="0.25">
      <c r="F114" s="1">
        <f>SUM(F92:F113)</f>
        <v>0.91977962700000004</v>
      </c>
    </row>
  </sheetData>
  <sheetProtection password="B193" sheet="1" objects="1" scenarios="1" selectLockedCells="1" selectUnlockedCells="1"/>
  <phoneticPr fontId="0" type="noConversion"/>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39997558519241921"/>
  </sheetPr>
  <dimension ref="A1:K114"/>
  <sheetViews>
    <sheetView workbookViewId="0">
      <pane xSplit="1" ySplit="3" topLeftCell="B75" activePane="bottomRight" state="frozen"/>
      <selection activeCell="E53" sqref="E53:E55"/>
      <selection pane="topRight" activeCell="E53" sqref="E53:E55"/>
      <selection pane="bottomLeft" activeCell="E53" sqref="E53:E55"/>
      <selection pane="bottomRight" activeCell="B84" sqref="B84:B90"/>
    </sheetView>
  </sheetViews>
  <sheetFormatPr defaultRowHeight="15" x14ac:dyDescent="0.25"/>
  <cols>
    <col min="1" max="1" width="43.85546875" customWidth="1"/>
    <col min="2" max="2" width="14.85546875" customWidth="1"/>
    <col min="3" max="3" width="27.7109375" customWidth="1"/>
    <col min="4" max="4" width="18.140625" customWidth="1"/>
    <col min="6" max="6" width="32.42578125" customWidth="1"/>
  </cols>
  <sheetData>
    <row r="1" spans="1:11" ht="15.75" thickBot="1" x14ac:dyDescent="0.3">
      <c r="B1" t="s">
        <v>112</v>
      </c>
      <c r="C1" s="5" t="s">
        <v>111</v>
      </c>
      <c r="F1" s="70" t="s">
        <v>215</v>
      </c>
      <c r="G1" s="71" t="s">
        <v>216</v>
      </c>
      <c r="H1" s="72">
        <v>1.22</v>
      </c>
    </row>
    <row r="2" spans="1:11" x14ac:dyDescent="0.25">
      <c r="C2" s="5" t="s">
        <v>183</v>
      </c>
      <c r="F2" s="10"/>
    </row>
    <row r="3" spans="1:11" x14ac:dyDescent="0.25">
      <c r="A3" s="1" t="s">
        <v>7</v>
      </c>
      <c r="B3" s="1"/>
      <c r="C3" s="1"/>
      <c r="F3" s="43" t="s">
        <v>176</v>
      </c>
      <c r="G3" s="14"/>
      <c r="H3" s="14"/>
      <c r="I3" s="14"/>
      <c r="J3" s="14"/>
      <c r="K3" s="14"/>
    </row>
    <row r="4" spans="1:11" x14ac:dyDescent="0.25">
      <c r="A4" s="3" t="s">
        <v>6</v>
      </c>
      <c r="B4" s="68">
        <f>DataEntrySheet!E21</f>
        <v>0</v>
      </c>
      <c r="C4" s="3">
        <v>0.15611283888698099</v>
      </c>
      <c r="F4" s="14">
        <f>B4*C4/1000</f>
        <v>0</v>
      </c>
      <c r="G4" s="14"/>
      <c r="H4" s="14"/>
      <c r="I4" s="14"/>
      <c r="J4" s="14"/>
      <c r="K4" s="14"/>
    </row>
    <row r="5" spans="1:11" x14ac:dyDescent="0.25">
      <c r="A5" s="2" t="s">
        <v>8</v>
      </c>
      <c r="B5" s="68">
        <f>DataEntrySheet!E22</f>
        <v>0</v>
      </c>
      <c r="C5" s="42">
        <v>0</v>
      </c>
      <c r="D5" s="14"/>
      <c r="F5" s="14">
        <f>B5*C5/1000</f>
        <v>0</v>
      </c>
      <c r="G5" s="14"/>
      <c r="H5" s="14"/>
      <c r="I5" s="14"/>
      <c r="J5" s="14"/>
      <c r="K5" s="14"/>
    </row>
    <row r="6" spans="1:11" x14ac:dyDescent="0.25">
      <c r="A6" s="2" t="s">
        <v>9</v>
      </c>
      <c r="B6" s="68">
        <f>DataEntrySheet!E23</f>
        <v>0</v>
      </c>
      <c r="C6" s="42">
        <v>0</v>
      </c>
      <c r="D6" s="14"/>
      <c r="F6" s="14">
        <f>B6*C6/1000</f>
        <v>0</v>
      </c>
      <c r="G6" s="14"/>
      <c r="H6" s="14"/>
      <c r="I6" s="14"/>
      <c r="J6" s="14"/>
      <c r="K6" s="14"/>
    </row>
    <row r="7" spans="1:11" x14ac:dyDescent="0.25">
      <c r="A7" s="2"/>
      <c r="B7" s="73"/>
      <c r="C7" s="42"/>
      <c r="D7" s="14"/>
      <c r="F7" s="14"/>
      <c r="G7" s="14"/>
      <c r="H7" s="14"/>
      <c r="I7" s="14"/>
      <c r="J7" s="14"/>
      <c r="K7" s="14"/>
    </row>
    <row r="8" spans="1:11" x14ac:dyDescent="0.25">
      <c r="A8" s="2" t="s">
        <v>141</v>
      </c>
      <c r="B8" s="68">
        <f>DataEntrySheet!E25</f>
        <v>0</v>
      </c>
      <c r="C8" s="14">
        <v>6.7099099999999996E-5</v>
      </c>
      <c r="D8" s="14"/>
      <c r="E8" s="6" t="s">
        <v>241</v>
      </c>
      <c r="F8" s="14">
        <f>B8*C8/1000</f>
        <v>0</v>
      </c>
      <c r="G8" s="14"/>
      <c r="H8" s="14"/>
      <c r="I8" s="14"/>
      <c r="J8" s="14"/>
      <c r="K8" s="14"/>
    </row>
    <row r="9" spans="1:11" x14ac:dyDescent="0.25">
      <c r="A9" s="2" t="s">
        <v>149</v>
      </c>
      <c r="B9" s="68">
        <f>DataEntrySheet!E26</f>
        <v>0</v>
      </c>
      <c r="C9" s="14">
        <v>5.3518000000000002E-6</v>
      </c>
      <c r="E9" s="6" t="s">
        <v>241</v>
      </c>
      <c r="F9" s="14">
        <f>B9*C9/1000</f>
        <v>0</v>
      </c>
      <c r="G9" s="14"/>
      <c r="H9" s="14"/>
      <c r="I9" s="14"/>
      <c r="J9" s="14"/>
      <c r="K9" s="14"/>
    </row>
    <row r="10" spans="1:11" x14ac:dyDescent="0.25">
      <c r="A10" s="2" t="s">
        <v>142</v>
      </c>
      <c r="B10" s="68">
        <f>DataEntrySheet!E27</f>
        <v>0</v>
      </c>
      <c r="C10" s="14">
        <v>1.10627E-4</v>
      </c>
      <c r="E10" s="6" t="s">
        <v>241</v>
      </c>
      <c r="F10" s="14">
        <f>B10*C10/1000</f>
        <v>0</v>
      </c>
      <c r="G10" s="14"/>
      <c r="H10" s="14"/>
      <c r="I10" s="14"/>
      <c r="J10" s="14"/>
      <c r="K10" s="14"/>
    </row>
    <row r="11" spans="1:11" x14ac:dyDescent="0.25">
      <c r="A11" s="2" t="s">
        <v>143</v>
      </c>
      <c r="B11" s="68">
        <f>DataEntrySheet!E28</f>
        <v>0</v>
      </c>
      <c r="C11" s="14">
        <v>8.8553600000000005E-5</v>
      </c>
      <c r="E11" s="6" t="s">
        <v>241</v>
      </c>
      <c r="F11" s="14">
        <f>B11*C11/1000</f>
        <v>0</v>
      </c>
      <c r="G11" s="14"/>
      <c r="H11" s="14"/>
      <c r="I11" s="14"/>
      <c r="J11" s="14"/>
      <c r="K11" s="14"/>
    </row>
    <row r="12" spans="1:11" x14ac:dyDescent="0.25">
      <c r="A12" s="2"/>
      <c r="B12" s="73"/>
      <c r="C12" s="2"/>
      <c r="G12" s="14"/>
      <c r="H12" s="14"/>
      <c r="I12" s="14"/>
      <c r="J12" s="14"/>
      <c r="K12" s="14"/>
    </row>
    <row r="13" spans="1:11" x14ac:dyDescent="0.25">
      <c r="A13" s="4" t="s">
        <v>0</v>
      </c>
      <c r="B13" s="69"/>
      <c r="C13" s="4"/>
      <c r="G13" s="14"/>
      <c r="H13" s="14"/>
      <c r="I13" s="14"/>
      <c r="J13" s="14"/>
      <c r="K13" s="14"/>
    </row>
    <row r="14" spans="1:11" x14ac:dyDescent="0.25">
      <c r="A14" s="3" t="s">
        <v>5</v>
      </c>
      <c r="B14" s="68">
        <f>DataEntrySheet!E31/$H$1</f>
        <v>0</v>
      </c>
      <c r="C14" s="3">
        <v>2.7081470326784179E-2</v>
      </c>
      <c r="F14">
        <f t="shared" ref="F14:F19" si="0">B14*C14/1000</f>
        <v>0</v>
      </c>
      <c r="G14" s="14"/>
      <c r="H14" s="50"/>
      <c r="I14" s="14"/>
      <c r="J14" s="14"/>
      <c r="K14" s="14"/>
    </row>
    <row r="15" spans="1:11" x14ac:dyDescent="0.25">
      <c r="A15" s="3" t="s">
        <v>131</v>
      </c>
      <c r="B15" s="68">
        <f>DataEntrySheet!E32/$H$1</f>
        <v>0</v>
      </c>
      <c r="C15">
        <v>0.18325900000000001</v>
      </c>
      <c r="F15">
        <f t="shared" si="0"/>
        <v>0</v>
      </c>
      <c r="G15" s="14"/>
      <c r="H15" s="50"/>
      <c r="I15" s="14"/>
      <c r="J15" s="14"/>
      <c r="K15" s="14"/>
    </row>
    <row r="16" spans="1:11" x14ac:dyDescent="0.25">
      <c r="A16" s="3" t="s">
        <v>132</v>
      </c>
      <c r="B16" s="68">
        <f>DataEntrySheet!E33/$H$1</f>
        <v>0</v>
      </c>
      <c r="C16">
        <v>0.129555</v>
      </c>
      <c r="F16">
        <f t="shared" si="0"/>
        <v>0</v>
      </c>
      <c r="G16" s="14"/>
      <c r="H16" s="50"/>
      <c r="I16" s="14"/>
      <c r="J16" s="14"/>
      <c r="K16" s="14"/>
    </row>
    <row r="17" spans="1:11" x14ac:dyDescent="0.25">
      <c r="A17" s="3" t="s">
        <v>1</v>
      </c>
      <c r="B17" s="68">
        <f>DataEntrySheet!E34/$H$1</f>
        <v>0</v>
      </c>
      <c r="C17" s="3">
        <v>0.19130258447811746</v>
      </c>
      <c r="F17">
        <f t="shared" si="0"/>
        <v>0</v>
      </c>
      <c r="G17" s="14"/>
      <c r="H17" s="50"/>
      <c r="I17" s="14"/>
      <c r="J17" s="14"/>
      <c r="K17" s="14"/>
    </row>
    <row r="18" spans="1:11" x14ac:dyDescent="0.25">
      <c r="A18" s="3" t="s">
        <v>35</v>
      </c>
      <c r="B18" s="68">
        <f>DataEntrySheet!E35/$H$1</f>
        <v>0</v>
      </c>
      <c r="C18" s="3">
        <v>5.3393527200447363E-2</v>
      </c>
      <c r="F18">
        <f t="shared" si="0"/>
        <v>0</v>
      </c>
      <c r="G18" s="14"/>
      <c r="H18" s="50"/>
      <c r="I18" s="14"/>
      <c r="J18" s="14"/>
      <c r="K18" s="14"/>
    </row>
    <row r="19" spans="1:11" x14ac:dyDescent="0.25">
      <c r="A19" s="3" t="s">
        <v>110</v>
      </c>
      <c r="B19" s="68">
        <f>DataEntrySheet!E36/$H$1</f>
        <v>0</v>
      </c>
      <c r="C19" s="3">
        <v>0.14905547958382095</v>
      </c>
      <c r="F19">
        <f t="shared" si="0"/>
        <v>0</v>
      </c>
      <c r="G19" s="14"/>
      <c r="H19" s="50"/>
      <c r="I19" s="14"/>
      <c r="J19" s="14"/>
      <c r="K19" s="14"/>
    </row>
    <row r="20" spans="1:11" x14ac:dyDescent="0.25">
      <c r="A20" s="3"/>
      <c r="B20" s="68"/>
      <c r="C20" s="3"/>
      <c r="G20" s="14"/>
      <c r="H20" s="14"/>
      <c r="I20" s="14"/>
      <c r="J20" s="14"/>
      <c r="K20" s="14"/>
    </row>
    <row r="21" spans="1:11" x14ac:dyDescent="0.25">
      <c r="A21" s="4" t="s">
        <v>2</v>
      </c>
      <c r="B21" s="69"/>
      <c r="C21" s="4"/>
      <c r="G21" s="14"/>
      <c r="H21" s="14"/>
      <c r="I21" s="14"/>
      <c r="J21" s="14"/>
      <c r="K21" s="14"/>
    </row>
    <row r="22" spans="1:11" x14ac:dyDescent="0.25">
      <c r="A22" s="3" t="s">
        <v>11</v>
      </c>
      <c r="B22" s="68">
        <f>DataEntrySheet!E39/$H$1</f>
        <v>0</v>
      </c>
      <c r="C22" s="3">
        <v>0.21872328194251667</v>
      </c>
      <c r="F22">
        <f t="shared" ref="F22:F27" si="1">B22*C22/1000</f>
        <v>0</v>
      </c>
      <c r="G22" s="14"/>
      <c r="H22" s="14"/>
      <c r="I22" s="14"/>
      <c r="J22" s="14"/>
      <c r="K22" s="14"/>
    </row>
    <row r="23" spans="1:11" x14ac:dyDescent="0.25">
      <c r="A23" s="3" t="s">
        <v>12</v>
      </c>
      <c r="B23" s="68">
        <f>DataEntrySheet!E40/$H$1</f>
        <v>0</v>
      </c>
      <c r="C23" s="3">
        <v>0.13110631588140825</v>
      </c>
      <c r="F23">
        <f t="shared" si="1"/>
        <v>0</v>
      </c>
      <c r="G23" s="14"/>
      <c r="H23" s="14"/>
      <c r="I23" s="14"/>
      <c r="J23" s="14"/>
      <c r="K23" s="14"/>
    </row>
    <row r="24" spans="1:11" x14ac:dyDescent="0.25">
      <c r="A24" s="3" t="s">
        <v>13</v>
      </c>
      <c r="B24" s="68">
        <f>DataEntrySheet!E41/$H$1</f>
        <v>0</v>
      </c>
      <c r="C24" s="3">
        <v>0.22880238332713834</v>
      </c>
      <c r="F24">
        <f t="shared" si="1"/>
        <v>0</v>
      </c>
      <c r="G24" s="14"/>
      <c r="H24" s="14"/>
      <c r="I24" s="14"/>
      <c r="J24" s="14"/>
      <c r="K24" s="14"/>
    </row>
    <row r="25" spans="1:11" x14ac:dyDescent="0.25">
      <c r="A25" s="3" t="s">
        <v>59</v>
      </c>
      <c r="B25" s="68">
        <f>DataEntrySheet!E42/$H$1</f>
        <v>0</v>
      </c>
      <c r="C25" s="3">
        <v>0.32013416375664461</v>
      </c>
      <c r="F25">
        <f t="shared" si="1"/>
        <v>0</v>
      </c>
      <c r="G25" s="14"/>
      <c r="H25" s="14"/>
      <c r="I25" s="14"/>
      <c r="J25" s="14"/>
      <c r="K25" s="14"/>
    </row>
    <row r="26" spans="1:11" x14ac:dyDescent="0.25">
      <c r="A26" s="3" t="s">
        <v>14</v>
      </c>
      <c r="B26" s="68">
        <f>DataEntrySheet!E43/$H$1</f>
        <v>0</v>
      </c>
      <c r="C26" s="3">
        <v>0.88318701103860942</v>
      </c>
      <c r="F26">
        <f t="shared" si="1"/>
        <v>0</v>
      </c>
      <c r="G26" s="14"/>
      <c r="H26" s="14"/>
      <c r="I26" s="14"/>
      <c r="J26" s="14"/>
      <c r="K26" s="14"/>
    </row>
    <row r="27" spans="1:11" x14ac:dyDescent="0.25">
      <c r="A27" s="3" t="s">
        <v>15</v>
      </c>
      <c r="B27" s="68">
        <f>DataEntrySheet!E44/$H$1</f>
        <v>0</v>
      </c>
      <c r="C27" s="3">
        <v>0.87127423666161474</v>
      </c>
      <c r="F27">
        <f t="shared" si="1"/>
        <v>0</v>
      </c>
      <c r="G27" s="14"/>
      <c r="H27" s="14"/>
      <c r="I27" s="14"/>
      <c r="J27" s="14"/>
      <c r="K27" s="14"/>
    </row>
    <row r="28" spans="1:11" x14ac:dyDescent="0.25">
      <c r="A28" s="3"/>
      <c r="B28" s="68"/>
      <c r="C28" s="3"/>
      <c r="G28" s="14"/>
      <c r="H28" s="14"/>
      <c r="I28" s="14"/>
      <c r="J28" s="14"/>
      <c r="K28" s="14"/>
    </row>
    <row r="29" spans="1:11" x14ac:dyDescent="0.25">
      <c r="A29" s="3" t="s">
        <v>181</v>
      </c>
      <c r="B29" s="68">
        <f>DataEntrySheet!E46</f>
        <v>0</v>
      </c>
      <c r="C29" s="3">
        <f>0.0000129</f>
        <v>1.29E-5</v>
      </c>
      <c r="F29">
        <f>B29*C29</f>
        <v>0</v>
      </c>
      <c r="J29">
        <f>2581747*0.8/401000000000</f>
        <v>5.1506174563591022E-6</v>
      </c>
      <c r="K29">
        <f>J29*2.51</f>
        <v>1.2928049815461345E-5</v>
      </c>
    </row>
    <row r="30" spans="1:11" x14ac:dyDescent="0.25">
      <c r="A30" s="3"/>
      <c r="B30" s="68"/>
      <c r="C30" s="3"/>
      <c r="G30" s="14"/>
      <c r="H30" s="14"/>
      <c r="I30" s="14"/>
      <c r="J30" s="14"/>
      <c r="K30" s="14"/>
    </row>
    <row r="31" spans="1:11" x14ac:dyDescent="0.25">
      <c r="A31" s="3" t="s">
        <v>137</v>
      </c>
      <c r="B31" s="68">
        <f>DataEntrySheet!E48</f>
        <v>0</v>
      </c>
      <c r="C31" s="14">
        <v>7.1366300000000001E-4</v>
      </c>
      <c r="E31" s="6" t="s">
        <v>241</v>
      </c>
      <c r="F31" s="47">
        <f>B31*C31</f>
        <v>0</v>
      </c>
      <c r="G31" s="14"/>
      <c r="H31" s="14"/>
      <c r="I31" s="14"/>
      <c r="J31" s="14"/>
      <c r="K31" s="14"/>
    </row>
    <row r="32" spans="1:11" x14ac:dyDescent="0.25">
      <c r="A32" s="3" t="s">
        <v>138</v>
      </c>
      <c r="B32" s="68">
        <f>DataEntrySheet!E49</f>
        <v>0</v>
      </c>
      <c r="C32" s="14">
        <v>8.3148200000000003E-4</v>
      </c>
      <c r="E32" s="6" t="s">
        <v>241</v>
      </c>
      <c r="F32" s="47">
        <f>B32*C32</f>
        <v>0</v>
      </c>
      <c r="G32" s="14"/>
      <c r="H32" s="14"/>
      <c r="I32" s="14"/>
      <c r="J32" s="14"/>
      <c r="K32" s="14"/>
    </row>
    <row r="33" spans="1:11" x14ac:dyDescent="0.25">
      <c r="A33" s="3" t="s">
        <v>140</v>
      </c>
      <c r="B33" s="68">
        <f>DataEntrySheet!E50</f>
        <v>0</v>
      </c>
      <c r="C33" s="14">
        <v>3.65903E-4</v>
      </c>
      <c r="E33" s="6" t="s">
        <v>241</v>
      </c>
      <c r="F33" s="47">
        <f>B33*C33</f>
        <v>0</v>
      </c>
      <c r="G33" s="14"/>
      <c r="H33" s="14"/>
      <c r="I33" s="14"/>
      <c r="J33" s="14"/>
      <c r="K33" s="14"/>
    </row>
    <row r="34" spans="1:11" x14ac:dyDescent="0.25">
      <c r="A34" s="3" t="s">
        <v>139</v>
      </c>
      <c r="B34" s="68">
        <f>DataEntrySheet!E51</f>
        <v>0</v>
      </c>
      <c r="C34" s="14">
        <v>1.6177499999999999E-4</v>
      </c>
      <c r="E34" s="6" t="s">
        <v>241</v>
      </c>
      <c r="F34" s="47">
        <f>B34*C34</f>
        <v>0</v>
      </c>
      <c r="G34" s="14"/>
      <c r="H34" s="14"/>
      <c r="I34" s="14"/>
      <c r="J34" s="14"/>
      <c r="K34" s="14"/>
    </row>
    <row r="35" spans="1:11" x14ac:dyDescent="0.25">
      <c r="A35" s="3"/>
      <c r="B35" s="68"/>
      <c r="C35" s="3"/>
      <c r="G35" s="14"/>
      <c r="H35" s="14"/>
      <c r="I35" s="14"/>
      <c r="J35" s="14"/>
      <c r="K35" s="14"/>
    </row>
    <row r="36" spans="1:11" x14ac:dyDescent="0.25">
      <c r="A36" s="4" t="s">
        <v>55</v>
      </c>
      <c r="B36" s="69"/>
      <c r="C36" s="11"/>
      <c r="D36" s="9"/>
      <c r="E36" s="9"/>
      <c r="G36" s="14"/>
      <c r="H36" s="14"/>
      <c r="I36" s="14"/>
      <c r="J36" s="14"/>
      <c r="K36" s="14"/>
    </row>
    <row r="37" spans="1:11" x14ac:dyDescent="0.25">
      <c r="A37" s="3" t="s">
        <v>38</v>
      </c>
      <c r="B37" s="68">
        <f>DataEntrySheet!E54/$H$1</f>
        <v>0</v>
      </c>
      <c r="C37" s="12">
        <v>0.9880411050873309</v>
      </c>
      <c r="D37" s="12"/>
      <c r="E37" s="12"/>
      <c r="F37">
        <f>B37*C37/1000</f>
        <v>0</v>
      </c>
      <c r="G37" s="14"/>
      <c r="H37" s="50"/>
      <c r="I37" s="14"/>
      <c r="J37" s="14"/>
      <c r="K37" s="14"/>
    </row>
    <row r="38" spans="1:11" x14ac:dyDescent="0.25">
      <c r="A38" s="3" t="s">
        <v>39</v>
      </c>
      <c r="B38" s="68">
        <f>DataEntrySheet!E55/$H$1</f>
        <v>0</v>
      </c>
      <c r="C38" s="12">
        <v>0.66471146334231301</v>
      </c>
      <c r="D38" s="12"/>
      <c r="E38" s="12"/>
      <c r="F38">
        <f t="shared" ref="F38:F49" si="2">B38*C38/1000</f>
        <v>0</v>
      </c>
      <c r="G38" s="14"/>
      <c r="H38" s="50"/>
      <c r="I38" s="14"/>
      <c r="J38" s="14"/>
      <c r="K38" s="14"/>
    </row>
    <row r="39" spans="1:11" x14ac:dyDescent="0.25">
      <c r="A39" s="3" t="s">
        <v>40</v>
      </c>
      <c r="B39" s="68">
        <f>DataEntrySheet!E56/$H$1</f>
        <v>0</v>
      </c>
      <c r="C39" s="13">
        <v>0.64341331096955934</v>
      </c>
      <c r="D39" s="12"/>
      <c r="E39" s="12"/>
      <c r="F39">
        <f t="shared" si="2"/>
        <v>0</v>
      </c>
      <c r="G39" s="14"/>
      <c r="H39" s="50"/>
      <c r="I39" s="14"/>
      <c r="J39" s="14"/>
      <c r="K39" s="14"/>
    </row>
    <row r="40" spans="1:11" x14ac:dyDescent="0.25">
      <c r="A40" s="3" t="s">
        <v>37</v>
      </c>
      <c r="B40" s="68">
        <f>DataEntrySheet!E57/$H$1</f>
        <v>0</v>
      </c>
      <c r="C40" s="13">
        <v>1.9968780314164716</v>
      </c>
      <c r="D40" s="12"/>
      <c r="E40" s="12"/>
      <c r="F40">
        <f t="shared" si="2"/>
        <v>0</v>
      </c>
      <c r="G40" s="14"/>
      <c r="H40" s="50"/>
      <c r="I40" s="14"/>
      <c r="J40" s="14"/>
      <c r="K40" s="14"/>
    </row>
    <row r="41" spans="1:11" x14ac:dyDescent="0.25">
      <c r="A41" s="3" t="s">
        <v>41</v>
      </c>
      <c r="B41" s="68">
        <f>DataEntrySheet!E58/$H$1</f>
        <v>0</v>
      </c>
      <c r="C41" s="13">
        <v>1.7144696330546161</v>
      </c>
      <c r="D41" s="12"/>
      <c r="E41" s="12"/>
      <c r="F41">
        <f t="shared" si="2"/>
        <v>0</v>
      </c>
      <c r="G41" s="14"/>
      <c r="H41" s="50"/>
      <c r="I41" s="14"/>
      <c r="J41" s="14"/>
      <c r="K41" s="14"/>
    </row>
    <row r="42" spans="1:11" x14ac:dyDescent="0.25">
      <c r="A42" s="3" t="s">
        <v>42</v>
      </c>
      <c r="B42" s="68">
        <f>DataEntrySheet!E59/$H$1</f>
        <v>0</v>
      </c>
      <c r="C42" s="13">
        <v>0.93477427220937792</v>
      </c>
      <c r="D42" s="12"/>
      <c r="E42" s="12"/>
      <c r="F42">
        <f t="shared" si="2"/>
        <v>0</v>
      </c>
      <c r="G42" s="14"/>
      <c r="H42" s="50"/>
      <c r="I42" s="14"/>
      <c r="J42" s="14"/>
      <c r="K42" s="14"/>
    </row>
    <row r="43" spans="1:11" x14ac:dyDescent="0.25">
      <c r="A43" s="3" t="s">
        <v>43</v>
      </c>
      <c r="B43" s="68">
        <f>DataEntrySheet!E60/$H$1</f>
        <v>0</v>
      </c>
      <c r="C43" s="13">
        <v>1.6142464742445806</v>
      </c>
      <c r="D43" s="12"/>
      <c r="E43" s="12"/>
      <c r="F43">
        <f t="shared" si="2"/>
        <v>0</v>
      </c>
      <c r="G43" s="14"/>
      <c r="H43" s="50"/>
      <c r="I43" s="14"/>
      <c r="J43" s="14"/>
      <c r="K43" s="14"/>
    </row>
    <row r="44" spans="1:11" x14ac:dyDescent="0.25">
      <c r="A44" s="3" t="s">
        <v>3</v>
      </c>
      <c r="B44" s="68">
        <f>DataEntrySheet!E61/$H$1</f>
        <v>0</v>
      </c>
      <c r="C44" s="13">
        <v>0.29055378116954517</v>
      </c>
      <c r="D44" s="12"/>
      <c r="E44" s="12"/>
      <c r="F44">
        <f t="shared" si="2"/>
        <v>0</v>
      </c>
      <c r="G44" s="14"/>
      <c r="H44" s="50"/>
      <c r="I44" s="14"/>
      <c r="J44" s="14"/>
      <c r="K44" s="14"/>
    </row>
    <row r="45" spans="1:11" x14ac:dyDescent="0.25">
      <c r="A45" s="3" t="s">
        <v>44</v>
      </c>
      <c r="B45" s="68">
        <f>DataEntrySheet!E62/$H$1</f>
        <v>0</v>
      </c>
      <c r="C45" s="13">
        <v>0.27597463908870129</v>
      </c>
      <c r="D45" s="12"/>
      <c r="E45" s="12"/>
      <c r="F45">
        <f t="shared" si="2"/>
        <v>0</v>
      </c>
      <c r="G45" s="14"/>
      <c r="H45" s="50"/>
      <c r="I45" s="14"/>
      <c r="J45" s="51"/>
      <c r="K45" s="14"/>
    </row>
    <row r="46" spans="1:11" x14ac:dyDescent="0.25">
      <c r="A46" s="3" t="s">
        <v>45</v>
      </c>
      <c r="B46" s="68">
        <f>DataEntrySheet!E63/$H$1</f>
        <v>0</v>
      </c>
      <c r="C46" s="13">
        <v>0.37264083559929617</v>
      </c>
      <c r="D46" s="12"/>
      <c r="E46" s="12"/>
      <c r="F46">
        <f t="shared" si="2"/>
        <v>0</v>
      </c>
      <c r="G46" s="14"/>
      <c r="H46" s="50"/>
      <c r="I46" s="14"/>
      <c r="J46" s="14"/>
      <c r="K46" s="14"/>
    </row>
    <row r="47" spans="1:11" x14ac:dyDescent="0.25">
      <c r="A47" s="3" t="s">
        <v>46</v>
      </c>
      <c r="B47" s="68">
        <f>DataEntrySheet!E64/$H$1</f>
        <v>0</v>
      </c>
      <c r="C47" s="13">
        <v>0.39742056542233434</v>
      </c>
      <c r="D47" s="12"/>
      <c r="E47" s="12"/>
      <c r="F47">
        <f t="shared" si="2"/>
        <v>0</v>
      </c>
      <c r="G47" s="14"/>
      <c r="H47" s="50"/>
      <c r="I47" s="14"/>
      <c r="J47" s="14"/>
      <c r="K47" s="14"/>
    </row>
    <row r="48" spans="1:11" x14ac:dyDescent="0.25">
      <c r="A48" s="3" t="s">
        <v>18</v>
      </c>
      <c r="B48" s="68">
        <f>DataEntrySheet!E65/$H$1</f>
        <v>0</v>
      </c>
      <c r="C48" s="13">
        <v>0.11252210948890091</v>
      </c>
      <c r="D48" s="12"/>
      <c r="E48" s="12"/>
      <c r="F48">
        <f t="shared" si="2"/>
        <v>0</v>
      </c>
      <c r="G48" s="14"/>
      <c r="H48" s="50"/>
      <c r="I48" s="14"/>
      <c r="J48" s="14"/>
      <c r="K48" s="14"/>
    </row>
    <row r="49" spans="1:11" x14ac:dyDescent="0.25">
      <c r="A49" s="3" t="s">
        <v>47</v>
      </c>
      <c r="B49" s="68">
        <f>DataEntrySheet!E66/$H$1</f>
        <v>0</v>
      </c>
      <c r="C49" s="12">
        <v>0.23700697970967213</v>
      </c>
      <c r="D49" s="12"/>
      <c r="E49" s="12"/>
      <c r="F49">
        <f t="shared" si="2"/>
        <v>0</v>
      </c>
      <c r="G49" s="14"/>
      <c r="H49" s="50"/>
      <c r="I49" s="14"/>
      <c r="J49" s="14"/>
      <c r="K49" s="14"/>
    </row>
    <row r="50" spans="1:11" x14ac:dyDescent="0.25">
      <c r="A50" s="3"/>
      <c r="B50" s="68"/>
      <c r="C50" s="3"/>
      <c r="G50" s="14"/>
      <c r="H50" s="14"/>
      <c r="I50" s="14"/>
      <c r="J50" s="14"/>
      <c r="K50" s="14"/>
    </row>
    <row r="51" spans="1:11" x14ac:dyDescent="0.25">
      <c r="A51" s="4" t="s">
        <v>61</v>
      </c>
      <c r="B51" s="49"/>
      <c r="G51" s="14"/>
      <c r="H51" s="14"/>
      <c r="I51" s="14"/>
      <c r="J51" s="14"/>
      <c r="K51" s="14"/>
    </row>
    <row r="52" spans="1:11" x14ac:dyDescent="0.25">
      <c r="A52" s="3" t="s">
        <v>182</v>
      </c>
      <c r="B52" s="68">
        <f>DataEntrySheet!E69/$H$1</f>
        <v>0</v>
      </c>
      <c r="C52">
        <v>0.23747799999999999</v>
      </c>
      <c r="E52" t="s">
        <v>242</v>
      </c>
      <c r="F52">
        <f t="shared" ref="F52:F57" si="3">B52*C52/1000</f>
        <v>0</v>
      </c>
      <c r="G52" s="14"/>
      <c r="H52" s="14"/>
      <c r="I52" s="14"/>
      <c r="J52" s="14"/>
      <c r="K52" s="14"/>
    </row>
    <row r="53" spans="1:11" x14ac:dyDescent="0.25">
      <c r="A53" s="3" t="s">
        <v>63</v>
      </c>
      <c r="B53" s="68">
        <f>DataEntrySheet!E70/$H$1</f>
        <v>0</v>
      </c>
      <c r="C53">
        <v>0.67049700000000001</v>
      </c>
      <c r="E53" t="s">
        <v>242</v>
      </c>
      <c r="F53">
        <f t="shared" si="3"/>
        <v>0</v>
      </c>
      <c r="G53" s="14"/>
      <c r="H53" s="14"/>
      <c r="I53" s="14"/>
      <c r="J53" s="14"/>
      <c r="K53" s="14"/>
    </row>
    <row r="54" spans="1:11" x14ac:dyDescent="0.25">
      <c r="A54" s="3" t="s">
        <v>123</v>
      </c>
      <c r="B54" s="68">
        <f>DataEntrySheet!E71/$H$1</f>
        <v>0</v>
      </c>
      <c r="C54" s="14">
        <f>C71</f>
        <v>0.19026792766591935</v>
      </c>
      <c r="E54" t="s">
        <v>242</v>
      </c>
      <c r="F54">
        <f t="shared" si="3"/>
        <v>0</v>
      </c>
      <c r="G54" s="14"/>
      <c r="H54" s="14"/>
      <c r="I54" s="14"/>
      <c r="J54" s="14"/>
      <c r="K54" s="14"/>
    </row>
    <row r="55" spans="1:11" x14ac:dyDescent="0.25">
      <c r="A55" s="3" t="s">
        <v>62</v>
      </c>
      <c r="B55" s="68">
        <f>DataEntrySheet!E72/$H$1</f>
        <v>0</v>
      </c>
      <c r="C55" s="3">
        <v>0.7182483573039522</v>
      </c>
      <c r="E55" t="s">
        <v>242</v>
      </c>
      <c r="F55">
        <f t="shared" si="3"/>
        <v>0</v>
      </c>
      <c r="G55" s="14"/>
      <c r="H55" s="14"/>
      <c r="I55" s="14"/>
      <c r="J55" s="14"/>
      <c r="K55" s="14"/>
    </row>
    <row r="56" spans="1:11" x14ac:dyDescent="0.25">
      <c r="A56" s="3" t="s">
        <v>168</v>
      </c>
      <c r="B56" s="68">
        <f>DataEntrySheet!E73/$H$1</f>
        <v>0</v>
      </c>
      <c r="C56" s="48">
        <f>2.2*0.46</f>
        <v>1.0120000000000002</v>
      </c>
      <c r="F56">
        <f>B56*C56/10000</f>
        <v>0</v>
      </c>
      <c r="G56" s="14"/>
      <c r="H56" s="14"/>
      <c r="I56" s="14"/>
      <c r="J56" s="14"/>
      <c r="K56" s="14"/>
    </row>
    <row r="57" spans="1:11" x14ac:dyDescent="0.25">
      <c r="A57" s="3" t="s">
        <v>170</v>
      </c>
      <c r="B57" s="68">
        <f>DataEntrySheet!E74/$H$1</f>
        <v>0</v>
      </c>
      <c r="C57" s="13">
        <v>1.6142464742445806</v>
      </c>
      <c r="D57" s="12"/>
      <c r="E57" s="12"/>
      <c r="F57">
        <f t="shared" si="3"/>
        <v>0</v>
      </c>
      <c r="G57" s="14"/>
      <c r="H57" s="14"/>
      <c r="I57" s="14"/>
      <c r="J57" s="14"/>
      <c r="K57" s="14"/>
    </row>
    <row r="58" spans="1:11" x14ac:dyDescent="0.25">
      <c r="A58" s="3"/>
      <c r="B58" s="68"/>
      <c r="C58" s="3"/>
      <c r="G58" s="14"/>
      <c r="H58" s="14"/>
      <c r="I58" s="14"/>
      <c r="J58" s="14"/>
      <c r="K58" s="14"/>
    </row>
    <row r="59" spans="1:11" x14ac:dyDescent="0.25">
      <c r="A59" s="4" t="s">
        <v>56</v>
      </c>
      <c r="B59" s="69"/>
      <c r="C59" s="4"/>
      <c r="G59" s="14"/>
      <c r="H59" s="14"/>
      <c r="I59" s="14"/>
      <c r="J59" s="14"/>
      <c r="K59" s="14"/>
    </row>
    <row r="60" spans="1:11" x14ac:dyDescent="0.25">
      <c r="A60" s="3" t="s">
        <v>48</v>
      </c>
      <c r="B60" s="68">
        <f>DataEntrySheet!E77/$H$1</f>
        <v>0</v>
      </c>
      <c r="C60" s="3">
        <v>0.19248366527737962</v>
      </c>
      <c r="F60">
        <f t="shared" ref="F60:F80" si="4">B60*C60/1000</f>
        <v>0</v>
      </c>
      <c r="G60" s="14"/>
      <c r="H60" s="50"/>
      <c r="I60" s="14"/>
      <c r="J60" s="14"/>
      <c r="K60" s="14"/>
    </row>
    <row r="61" spans="1:11" x14ac:dyDescent="0.25">
      <c r="A61" s="3" t="s">
        <v>49</v>
      </c>
      <c r="B61" s="68">
        <f>DataEntrySheet!E78/$H$1</f>
        <v>0</v>
      </c>
      <c r="C61" s="3">
        <v>0.12122466116119017</v>
      </c>
      <c r="F61">
        <f t="shared" si="4"/>
        <v>0</v>
      </c>
      <c r="G61" s="14"/>
      <c r="H61" s="50"/>
      <c r="I61" s="14"/>
      <c r="J61" s="14"/>
      <c r="K61" s="14"/>
    </row>
    <row r="62" spans="1:11" x14ac:dyDescent="0.25">
      <c r="A62" s="3" t="s">
        <v>58</v>
      </c>
      <c r="B62" s="68">
        <f>DataEntrySheet!E79/$H$1</f>
        <v>0</v>
      </c>
      <c r="C62" s="3">
        <v>6.0612315E-2</v>
      </c>
      <c r="F62">
        <f t="shared" si="4"/>
        <v>0</v>
      </c>
      <c r="G62" s="14"/>
      <c r="H62" s="50"/>
      <c r="I62" s="14"/>
      <c r="J62" s="14"/>
      <c r="K62" s="14"/>
    </row>
    <row r="63" spans="1:11" x14ac:dyDescent="0.25">
      <c r="A63" s="3" t="s">
        <v>50</v>
      </c>
      <c r="B63" s="68">
        <f>DataEntrySheet!E80/$H$1</f>
        <v>0</v>
      </c>
      <c r="C63" s="3">
        <v>0.1127056947551031</v>
      </c>
      <c r="F63">
        <f t="shared" si="4"/>
        <v>0</v>
      </c>
      <c r="G63" s="14"/>
      <c r="H63" s="50"/>
      <c r="I63" s="14"/>
      <c r="J63" s="14"/>
      <c r="K63" s="14"/>
    </row>
    <row r="64" spans="1:11" x14ac:dyDescent="0.25">
      <c r="A64" s="3" t="s">
        <v>57</v>
      </c>
      <c r="B64" s="68">
        <f>DataEntrySheet!E81/$H$1</f>
        <v>0</v>
      </c>
      <c r="C64" s="3">
        <v>5.6352836000000003E-2</v>
      </c>
      <c r="F64">
        <f t="shared" si="4"/>
        <v>0</v>
      </c>
      <c r="G64" s="14"/>
      <c r="H64" s="50"/>
      <c r="I64" s="14"/>
      <c r="J64" s="14"/>
      <c r="K64" s="14"/>
    </row>
    <row r="65" spans="1:11" x14ac:dyDescent="0.25">
      <c r="A65" s="3" t="s">
        <v>4</v>
      </c>
      <c r="B65" s="68">
        <f>DataEntrySheet!E82/$H$1</f>
        <v>0</v>
      </c>
      <c r="C65" s="3">
        <v>0.18595676647689321</v>
      </c>
      <c r="F65">
        <f t="shared" si="4"/>
        <v>0</v>
      </c>
      <c r="G65" s="14"/>
      <c r="H65" s="50"/>
      <c r="I65" s="14"/>
      <c r="J65" s="14"/>
      <c r="K65" s="14"/>
    </row>
    <row r="66" spans="1:11" x14ac:dyDescent="0.25">
      <c r="A66" s="3" t="s">
        <v>108</v>
      </c>
      <c r="B66" s="68">
        <f>DataEntrySheet!E83/$H$1</f>
        <v>0</v>
      </c>
      <c r="C66" s="3">
        <v>9.2978363999999994E-2</v>
      </c>
      <c r="F66">
        <f t="shared" si="4"/>
        <v>0</v>
      </c>
      <c r="G66" s="14"/>
      <c r="H66" s="50"/>
      <c r="I66" s="14"/>
      <c r="J66" s="14"/>
      <c r="K66" s="14"/>
    </row>
    <row r="67" spans="1:11" x14ac:dyDescent="0.25">
      <c r="A67" s="3" t="s">
        <v>20</v>
      </c>
      <c r="B67" s="68">
        <f>DataEntrySheet!E84/$H$1</f>
        <v>0</v>
      </c>
      <c r="C67" s="3">
        <v>0.15349545740222367</v>
      </c>
      <c r="F67">
        <f t="shared" si="4"/>
        <v>0</v>
      </c>
      <c r="G67" s="14"/>
      <c r="H67" s="50"/>
      <c r="I67" s="14"/>
      <c r="J67" s="14"/>
      <c r="K67" s="14"/>
    </row>
    <row r="68" spans="1:11" x14ac:dyDescent="0.25">
      <c r="A68" s="3" t="s">
        <v>60</v>
      </c>
      <c r="B68" s="68">
        <f>DataEntrySheet!E85/$H$1</f>
        <v>0</v>
      </c>
      <c r="C68" s="3">
        <v>0.14164568758000137</v>
      </c>
      <c r="F68">
        <f t="shared" si="4"/>
        <v>0</v>
      </c>
      <c r="G68" s="14"/>
      <c r="H68" s="50"/>
      <c r="I68" s="14"/>
      <c r="J68" s="14"/>
      <c r="K68" s="14"/>
    </row>
    <row r="69" spans="1:11" x14ac:dyDescent="0.25">
      <c r="A69" s="3" t="s">
        <v>17</v>
      </c>
      <c r="B69" s="68">
        <f>DataEntrySheet!E86/$H$1</f>
        <v>0</v>
      </c>
      <c r="C69" s="3">
        <v>0.17025875903671339</v>
      </c>
      <c r="F69">
        <f t="shared" si="4"/>
        <v>0</v>
      </c>
      <c r="G69" s="14"/>
      <c r="H69" s="50"/>
      <c r="I69" s="14"/>
      <c r="J69" s="14"/>
      <c r="K69" s="14"/>
    </row>
    <row r="70" spans="1:11" x14ac:dyDescent="0.25">
      <c r="A70" s="3" t="s">
        <v>128</v>
      </c>
      <c r="B70" s="68">
        <f>DataEntrySheet!E87/$H$1</f>
        <v>0</v>
      </c>
      <c r="C70" s="3">
        <v>8.5129422999999996E-2</v>
      </c>
      <c r="F70">
        <f t="shared" si="4"/>
        <v>0</v>
      </c>
      <c r="G70" s="14"/>
      <c r="H70" s="50"/>
      <c r="I70" s="14"/>
      <c r="J70" s="14"/>
      <c r="K70" s="14"/>
    </row>
    <row r="71" spans="1:11" x14ac:dyDescent="0.25">
      <c r="A71" s="3" t="s">
        <v>21</v>
      </c>
      <c r="B71" s="68">
        <f>DataEntrySheet!E88/$H$1</f>
        <v>0</v>
      </c>
      <c r="C71" s="3">
        <v>0.19026792766591935</v>
      </c>
      <c r="F71">
        <f t="shared" si="4"/>
        <v>0</v>
      </c>
      <c r="G71" s="14"/>
      <c r="H71" s="50"/>
      <c r="I71" s="14"/>
      <c r="J71" s="14"/>
      <c r="K71" s="14"/>
    </row>
    <row r="72" spans="1:11" x14ac:dyDescent="0.25">
      <c r="A72" s="3" t="s">
        <v>129</v>
      </c>
      <c r="B72" s="68">
        <f>DataEntrySheet!E89/$H$1</f>
        <v>0</v>
      </c>
      <c r="C72" s="3">
        <v>9.5134011000000004E-2</v>
      </c>
      <c r="F72">
        <f t="shared" si="4"/>
        <v>0</v>
      </c>
      <c r="G72" s="14"/>
      <c r="H72" s="50"/>
      <c r="I72" s="14"/>
      <c r="J72" s="14"/>
      <c r="K72" s="14"/>
    </row>
    <row r="73" spans="1:11" x14ac:dyDescent="0.25">
      <c r="A73" s="3" t="s">
        <v>51</v>
      </c>
      <c r="B73" s="68">
        <f>DataEntrySheet!E90/$H$1</f>
        <v>0</v>
      </c>
      <c r="C73" s="3">
        <v>0.12061600334774915</v>
      </c>
      <c r="F73">
        <f t="shared" si="4"/>
        <v>0</v>
      </c>
      <c r="G73" s="14"/>
      <c r="H73" s="50"/>
      <c r="I73" s="14"/>
      <c r="J73" s="14"/>
      <c r="K73" s="14"/>
    </row>
    <row r="74" spans="1:11" x14ac:dyDescent="0.25">
      <c r="A74" s="3" t="s">
        <v>52</v>
      </c>
      <c r="B74" s="68">
        <f>DataEntrySheet!E91/$H$1</f>
        <v>0</v>
      </c>
      <c r="C74" s="3">
        <v>0.11783110290006082</v>
      </c>
      <c r="F74">
        <f t="shared" si="4"/>
        <v>0</v>
      </c>
      <c r="G74" s="14"/>
      <c r="H74" s="50"/>
      <c r="I74" s="14"/>
      <c r="J74" s="14"/>
      <c r="K74" s="14"/>
    </row>
    <row r="75" spans="1:11" x14ac:dyDescent="0.25">
      <c r="A75" s="3" t="s">
        <v>53</v>
      </c>
      <c r="B75" s="68">
        <f>DataEntrySheet!E92/$H$1</f>
        <v>0</v>
      </c>
      <c r="C75" s="3">
        <v>0.12431785605306302</v>
      </c>
      <c r="F75">
        <f t="shared" si="4"/>
        <v>0</v>
      </c>
      <c r="G75" s="14"/>
      <c r="H75" s="50"/>
      <c r="I75" s="14"/>
      <c r="J75" s="14"/>
      <c r="K75" s="14"/>
    </row>
    <row r="76" spans="1:11" x14ac:dyDescent="0.25">
      <c r="A76" s="3" t="s">
        <v>22</v>
      </c>
      <c r="B76" s="68">
        <f>DataEntrySheet!E93/$H$1</f>
        <v>0</v>
      </c>
      <c r="C76" s="3">
        <v>0.26142220818941753</v>
      </c>
      <c r="F76">
        <f t="shared" si="4"/>
        <v>0</v>
      </c>
      <c r="G76" s="14"/>
      <c r="H76" s="50"/>
      <c r="I76" s="14"/>
      <c r="J76" s="14"/>
      <c r="K76" s="14"/>
    </row>
    <row r="77" spans="1:11" x14ac:dyDescent="0.25">
      <c r="A77" s="3" t="s">
        <v>23</v>
      </c>
      <c r="B77" s="68">
        <f>DataEntrySheet!E94/$H$1</f>
        <v>0</v>
      </c>
      <c r="C77" s="3">
        <v>0.7182483573039522</v>
      </c>
      <c r="F77">
        <f t="shared" si="4"/>
        <v>0</v>
      </c>
      <c r="G77" s="14"/>
      <c r="H77" s="50"/>
      <c r="I77" s="14"/>
      <c r="J77" s="14"/>
      <c r="K77" s="14"/>
    </row>
    <row r="78" spans="1:11" x14ac:dyDescent="0.25">
      <c r="A78" s="3" t="s">
        <v>54</v>
      </c>
      <c r="B78" s="68">
        <f>DataEntrySheet!E95/$H$1</f>
        <v>0</v>
      </c>
      <c r="C78" s="3">
        <v>0.14429707185936769</v>
      </c>
      <c r="F78">
        <f t="shared" si="4"/>
        <v>0</v>
      </c>
      <c r="G78" s="14"/>
      <c r="H78" s="50"/>
      <c r="I78" s="14"/>
      <c r="J78" s="14"/>
      <c r="K78" s="14"/>
    </row>
    <row r="79" spans="1:11" x14ac:dyDescent="0.25">
      <c r="A79" s="3" t="s">
        <v>34</v>
      </c>
      <c r="B79" s="68">
        <f>DataEntrySheet!E96/$H$1</f>
        <v>0</v>
      </c>
      <c r="C79" s="3">
        <v>0.12955710605634951</v>
      </c>
      <c r="F79">
        <f t="shared" si="4"/>
        <v>0</v>
      </c>
      <c r="G79" s="14"/>
      <c r="H79" s="50"/>
      <c r="I79" s="14"/>
      <c r="J79" s="14"/>
      <c r="K79" s="14"/>
    </row>
    <row r="80" spans="1:11" x14ac:dyDescent="0.25">
      <c r="A80" s="3" t="s">
        <v>33</v>
      </c>
      <c r="B80" s="68">
        <f>DataEntrySheet!E97/$H$1</f>
        <v>0</v>
      </c>
      <c r="C80" s="3">
        <v>0.15496879336997316</v>
      </c>
      <c r="F80">
        <f t="shared" si="4"/>
        <v>0</v>
      </c>
      <c r="G80" s="14"/>
      <c r="H80" s="50"/>
      <c r="I80" s="14"/>
      <c r="J80" s="14"/>
      <c r="K80" s="14"/>
    </row>
    <row r="81" spans="1:11" x14ac:dyDescent="0.25">
      <c r="A81" s="3"/>
      <c r="B81" s="68"/>
      <c r="C81" s="3"/>
      <c r="G81" s="14"/>
      <c r="H81" s="50"/>
      <c r="I81" s="14"/>
      <c r="J81" s="14"/>
      <c r="K81" s="14"/>
    </row>
    <row r="82" spans="1:11" x14ac:dyDescent="0.25">
      <c r="A82" s="1" t="s">
        <v>124</v>
      </c>
      <c r="B82" s="49"/>
      <c r="C82" s="3"/>
      <c r="G82" s="14"/>
      <c r="H82" s="50"/>
      <c r="I82" s="14"/>
      <c r="J82" s="14"/>
      <c r="K82" s="14"/>
    </row>
    <row r="83" spans="1:11" x14ac:dyDescent="0.25">
      <c r="A83" t="s">
        <v>126</v>
      </c>
      <c r="B83" s="68">
        <f>DataEntrySheet!E100/$H$1</f>
        <v>0</v>
      </c>
      <c r="C83" s="3">
        <v>0.1134296587033</v>
      </c>
      <c r="F83">
        <f t="shared" ref="F83:F90" si="5">B83*C83/1000</f>
        <v>0</v>
      </c>
      <c r="G83" s="14"/>
      <c r="H83" s="50"/>
      <c r="I83" s="14"/>
      <c r="J83" s="14"/>
      <c r="K83" s="14"/>
    </row>
    <row r="84" spans="1:11" x14ac:dyDescent="0.25">
      <c r="A84" t="s">
        <v>26</v>
      </c>
      <c r="B84" s="68">
        <f>DataEntrySheet!E101/$H$1</f>
        <v>0</v>
      </c>
      <c r="C84" s="3">
        <v>8.3593777095179997E-2</v>
      </c>
      <c r="F84">
        <f t="shared" si="5"/>
        <v>0</v>
      </c>
      <c r="G84" s="14"/>
      <c r="H84" s="50"/>
      <c r="I84" s="14"/>
      <c r="J84" s="14"/>
      <c r="K84" s="14"/>
    </row>
    <row r="85" spans="1:11" x14ac:dyDescent="0.25">
      <c r="A85" t="s">
        <v>127</v>
      </c>
      <c r="B85" s="68">
        <f>DataEntrySheet!E102/$H$1</f>
        <v>0</v>
      </c>
      <c r="C85" s="3">
        <v>8.0192312570901703E-2</v>
      </c>
      <c r="F85">
        <f t="shared" si="5"/>
        <v>0</v>
      </c>
      <c r="G85" s="14"/>
      <c r="H85" s="50"/>
      <c r="I85" s="14"/>
      <c r="J85" s="14"/>
      <c r="K85" s="14"/>
    </row>
    <row r="86" spans="1:11" ht="16.5" customHeight="1" x14ac:dyDescent="0.25">
      <c r="A86" t="s">
        <v>27</v>
      </c>
      <c r="B86" s="68">
        <f>DataEntrySheet!E103/$H$1</f>
        <v>0</v>
      </c>
      <c r="C86" s="3">
        <v>0.23772343019173101</v>
      </c>
      <c r="F86">
        <f t="shared" si="5"/>
        <v>0</v>
      </c>
      <c r="G86" s="52"/>
      <c r="H86" s="50"/>
      <c r="I86" s="14"/>
      <c r="J86" s="14"/>
      <c r="K86" s="14"/>
    </row>
    <row r="87" spans="1:11" x14ac:dyDescent="0.25">
      <c r="A87" t="s">
        <v>28</v>
      </c>
      <c r="B87" s="68">
        <f>DataEntrySheet!E104/$H$1</f>
        <v>0</v>
      </c>
      <c r="C87" s="3">
        <v>9.1311086464000102E-2</v>
      </c>
      <c r="F87">
        <f t="shared" si="5"/>
        <v>0</v>
      </c>
      <c r="G87" s="14"/>
      <c r="H87" s="50"/>
      <c r="I87" s="14"/>
      <c r="J87" s="14"/>
      <c r="K87" s="14"/>
    </row>
    <row r="88" spans="1:11" x14ac:dyDescent="0.25">
      <c r="A88" t="s">
        <v>29</v>
      </c>
      <c r="B88" s="68">
        <f>DataEntrySheet!E105/$H$1</f>
        <v>0</v>
      </c>
      <c r="C88" s="3">
        <v>4.8582984223186097E-2</v>
      </c>
      <c r="F88">
        <f t="shared" si="5"/>
        <v>0</v>
      </c>
      <c r="G88" s="14"/>
      <c r="H88" s="50"/>
      <c r="I88" s="14"/>
      <c r="J88" s="14"/>
      <c r="K88" s="14"/>
    </row>
    <row r="89" spans="1:11" x14ac:dyDescent="0.25">
      <c r="A89" t="s">
        <v>30</v>
      </c>
      <c r="B89" s="68">
        <f>DataEntrySheet!E106/$H$1</f>
        <v>0</v>
      </c>
      <c r="C89" s="2">
        <v>8.7459075677165404E-2</v>
      </c>
      <c r="F89">
        <f t="shared" si="5"/>
        <v>0</v>
      </c>
      <c r="G89" s="14"/>
      <c r="H89" s="50"/>
      <c r="I89" s="14"/>
      <c r="J89" s="14"/>
      <c r="K89" s="14"/>
    </row>
    <row r="90" spans="1:11" x14ac:dyDescent="0.25">
      <c r="A90" t="s">
        <v>125</v>
      </c>
      <c r="B90" s="68">
        <f>DataEntrySheet!E107/$H$1</f>
        <v>0</v>
      </c>
      <c r="C90" s="3">
        <v>0.276098789454644</v>
      </c>
      <c r="F90">
        <f t="shared" si="5"/>
        <v>0</v>
      </c>
      <c r="G90" s="14"/>
      <c r="H90" s="50"/>
      <c r="I90" s="14"/>
      <c r="J90" s="14"/>
      <c r="K90" s="14"/>
    </row>
    <row r="91" spans="1:11" ht="15.75" thickBot="1" x14ac:dyDescent="0.3">
      <c r="C91" s="31"/>
      <c r="F91" s="1"/>
      <c r="G91" s="14"/>
      <c r="H91" s="14"/>
      <c r="I91" s="14"/>
      <c r="J91" s="14"/>
      <c r="K91" s="14"/>
    </row>
    <row r="92" spans="1:11" x14ac:dyDescent="0.25">
      <c r="A92" s="7" t="s">
        <v>16</v>
      </c>
      <c r="B92" s="32" t="s">
        <v>163</v>
      </c>
      <c r="C92" s="9"/>
      <c r="F92" s="1">
        <f>SUM(F4:F91)</f>
        <v>0</v>
      </c>
      <c r="G92" s="14"/>
      <c r="H92" s="14"/>
      <c r="I92" s="14"/>
      <c r="J92" s="14"/>
      <c r="K92" s="14"/>
    </row>
    <row r="93" spans="1:11" x14ac:dyDescent="0.25">
      <c r="A93" s="33" t="s">
        <v>151</v>
      </c>
      <c r="B93" s="34">
        <v>0.136877</v>
      </c>
      <c r="C93" s="9"/>
      <c r="G93" s="14"/>
      <c r="H93" s="50"/>
      <c r="I93" s="14"/>
      <c r="J93" s="14"/>
      <c r="K93" s="14"/>
    </row>
    <row r="94" spans="1:11" x14ac:dyDescent="0.25">
      <c r="A94" s="33" t="s">
        <v>152</v>
      </c>
      <c r="B94" s="34">
        <v>1.1179E-3</v>
      </c>
      <c r="C94" s="9"/>
      <c r="G94" s="14"/>
      <c r="H94" s="14"/>
      <c r="I94" s="14"/>
      <c r="J94" s="14"/>
      <c r="K94" s="14"/>
    </row>
    <row r="95" spans="1:11" x14ac:dyDescent="0.25">
      <c r="A95" s="33" t="s">
        <v>153</v>
      </c>
      <c r="B95" s="34">
        <v>0.12779399999999999</v>
      </c>
      <c r="C95" s="9"/>
      <c r="G95" s="14"/>
      <c r="H95" s="14"/>
      <c r="I95" s="14"/>
      <c r="J95" s="14"/>
      <c r="K95" s="14"/>
    </row>
    <row r="96" spans="1:11" x14ac:dyDescent="0.25">
      <c r="A96" s="33" t="s">
        <v>154</v>
      </c>
      <c r="B96" s="34">
        <v>2.1910200000000001E-3</v>
      </c>
      <c r="C96" s="9"/>
      <c r="G96" s="14"/>
      <c r="H96" s="14"/>
      <c r="I96" s="14"/>
      <c r="J96" s="14"/>
      <c r="K96" s="14"/>
    </row>
    <row r="97" spans="1:11" x14ac:dyDescent="0.25">
      <c r="A97" s="33" t="s">
        <v>155</v>
      </c>
      <c r="B97" s="34">
        <v>5.3519199999999996E-3</v>
      </c>
      <c r="C97" s="9"/>
      <c r="G97" s="14"/>
      <c r="H97" s="14"/>
      <c r="I97" s="14"/>
      <c r="J97" s="14"/>
      <c r="K97" s="14"/>
    </row>
    <row r="98" spans="1:11" x14ac:dyDescent="0.25">
      <c r="A98" s="33" t="s">
        <v>156</v>
      </c>
      <c r="B98" s="34">
        <v>5.7998099999999997E-2</v>
      </c>
      <c r="C98" s="9"/>
      <c r="G98" s="14"/>
      <c r="H98" s="14"/>
      <c r="I98" s="14"/>
      <c r="J98" s="14"/>
      <c r="K98" s="14"/>
    </row>
    <row r="99" spans="1:11" x14ac:dyDescent="0.25">
      <c r="A99" s="33" t="s">
        <v>157</v>
      </c>
      <c r="B99" s="34">
        <v>5.6847300000000003E-2</v>
      </c>
      <c r="C99" s="9"/>
    </row>
    <row r="100" spans="1:11" x14ac:dyDescent="0.25">
      <c r="A100" s="33" t="s">
        <v>158</v>
      </c>
      <c r="B100" s="34">
        <v>0</v>
      </c>
      <c r="C100" s="9"/>
    </row>
    <row r="101" spans="1:11" x14ac:dyDescent="0.25">
      <c r="A101" s="33" t="s">
        <v>159</v>
      </c>
      <c r="B101" s="34">
        <v>4.5350599999999998E-2</v>
      </c>
      <c r="C101" s="9"/>
    </row>
    <row r="102" spans="1:11" x14ac:dyDescent="0.25">
      <c r="A102" s="33" t="s">
        <v>160</v>
      </c>
      <c r="B102" s="34">
        <v>1.1353E-2</v>
      </c>
      <c r="C102" s="9"/>
    </row>
    <row r="103" spans="1:11" x14ac:dyDescent="0.25">
      <c r="A103" s="33" t="s">
        <v>161</v>
      </c>
      <c r="B103" s="34">
        <v>6.5146199999999996E-3</v>
      </c>
      <c r="C103" s="9"/>
    </row>
    <row r="104" spans="1:11" x14ac:dyDescent="0.25">
      <c r="A104" s="33" t="s">
        <v>162</v>
      </c>
      <c r="B104" s="34">
        <v>6.3078173000000001E-2</v>
      </c>
      <c r="C104" s="9"/>
    </row>
    <row r="105" spans="1:11" x14ac:dyDescent="0.25">
      <c r="A105" s="39" t="s">
        <v>166</v>
      </c>
      <c r="B105" s="40">
        <f>SUM(B93:B104)</f>
        <v>0.51447363300000004</v>
      </c>
      <c r="C105" s="9"/>
    </row>
    <row r="106" spans="1:11" x14ac:dyDescent="0.25">
      <c r="A106" s="8" t="s">
        <v>24</v>
      </c>
      <c r="B106" s="34">
        <v>6.4066582999999996E-2</v>
      </c>
      <c r="C106" s="9"/>
    </row>
    <row r="107" spans="1:11" x14ac:dyDescent="0.25">
      <c r="A107" s="8" t="s">
        <v>31</v>
      </c>
      <c r="B107" s="34">
        <v>4.3042499999999997E-2</v>
      </c>
      <c r="C107" s="9"/>
    </row>
    <row r="108" spans="1:11" x14ac:dyDescent="0.25">
      <c r="A108" s="8" t="s">
        <v>25</v>
      </c>
      <c r="B108" s="34">
        <v>3.786139E-3</v>
      </c>
      <c r="C108" s="9"/>
    </row>
    <row r="109" spans="1:11" x14ac:dyDescent="0.25">
      <c r="A109" s="8" t="s">
        <v>19</v>
      </c>
      <c r="B109" s="34">
        <v>6.0626104E-2</v>
      </c>
      <c r="C109" s="9"/>
    </row>
    <row r="110" spans="1:11" x14ac:dyDescent="0.25">
      <c r="A110" s="44" t="s">
        <v>164</v>
      </c>
      <c r="B110" s="45">
        <v>0</v>
      </c>
      <c r="C110" s="9"/>
    </row>
    <row r="111" spans="1:11" x14ac:dyDescent="0.25">
      <c r="A111" s="35" t="s">
        <v>165</v>
      </c>
      <c r="B111" s="36">
        <v>0.08</v>
      </c>
      <c r="C111" s="9"/>
    </row>
    <row r="112" spans="1:11" x14ac:dyDescent="0.25">
      <c r="A112" s="39" t="s">
        <v>166</v>
      </c>
      <c r="B112" s="41">
        <f>SUM(B106:B111)</f>
        <v>0.25152132599999999</v>
      </c>
      <c r="C112" s="9"/>
    </row>
    <row r="113" spans="1:6" ht="15.75" thickBot="1" x14ac:dyDescent="0.3">
      <c r="A113" s="37" t="s">
        <v>167</v>
      </c>
      <c r="B113" s="38">
        <f>B105+B112</f>
        <v>0.76599495900000003</v>
      </c>
      <c r="F113" s="49">
        <f>B113*0.5</f>
        <v>0.38299747950000002</v>
      </c>
    </row>
    <row r="114" spans="1:6" x14ac:dyDescent="0.25">
      <c r="F114" s="1">
        <f>SUM(F92:F113)</f>
        <v>0.38299747950000002</v>
      </c>
    </row>
  </sheetData>
  <sheetProtection password="B993" sheet="1" objects="1" scenarios="1" selectLockedCells="1" selectUnlockedCells="1"/>
  <phoneticPr fontId="0" type="noConversion"/>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3" tint="0.39997558519241921"/>
  </sheetPr>
  <dimension ref="A1:K114"/>
  <sheetViews>
    <sheetView workbookViewId="0">
      <pane xSplit="1" ySplit="3" topLeftCell="B44" activePane="bottomRight" state="frozen"/>
      <selection activeCell="F35" sqref="F35"/>
      <selection pane="topRight" activeCell="F35" sqref="F35"/>
      <selection pane="bottomLeft" activeCell="F35" sqref="F35"/>
      <selection pane="bottomRight" activeCell="E52" sqref="E52:E55"/>
    </sheetView>
  </sheetViews>
  <sheetFormatPr defaultRowHeight="15" x14ac:dyDescent="0.25"/>
  <cols>
    <col min="1" max="1" width="41.85546875" customWidth="1"/>
    <col min="2" max="2" width="14.85546875" customWidth="1"/>
    <col min="3" max="3" width="24" customWidth="1"/>
    <col min="4" max="4" width="18.140625" customWidth="1"/>
    <col min="6" max="6" width="32.42578125" customWidth="1"/>
    <col min="10" max="10" width="12" bestFit="1" customWidth="1"/>
  </cols>
  <sheetData>
    <row r="1" spans="1:8" ht="15.75" thickBot="1" x14ac:dyDescent="0.3">
      <c r="B1" t="s">
        <v>112</v>
      </c>
      <c r="C1" s="5" t="s">
        <v>111</v>
      </c>
      <c r="F1" s="70" t="s">
        <v>215</v>
      </c>
      <c r="G1" s="71" t="s">
        <v>216</v>
      </c>
      <c r="H1" s="72">
        <v>1.22</v>
      </c>
    </row>
    <row r="2" spans="1:8" x14ac:dyDescent="0.25">
      <c r="C2" s="5" t="s">
        <v>183</v>
      </c>
      <c r="F2" s="10"/>
    </row>
    <row r="3" spans="1:8" x14ac:dyDescent="0.25">
      <c r="A3" s="1" t="s">
        <v>7</v>
      </c>
      <c r="B3" s="1"/>
      <c r="C3" s="1"/>
      <c r="F3" s="43" t="s">
        <v>176</v>
      </c>
    </row>
    <row r="4" spans="1:8" x14ac:dyDescent="0.25">
      <c r="A4" s="3" t="s">
        <v>6</v>
      </c>
      <c r="B4" s="68">
        <f>DataEntrySheet!G21</f>
        <v>0</v>
      </c>
      <c r="C4" s="3">
        <v>1.56112838886981</v>
      </c>
      <c r="F4" s="14">
        <f>B4*C4/1000</f>
        <v>0</v>
      </c>
    </row>
    <row r="5" spans="1:8" x14ac:dyDescent="0.25">
      <c r="A5" s="2" t="s">
        <v>8</v>
      </c>
      <c r="B5" s="68">
        <f>DataEntrySheet!G22</f>
        <v>0</v>
      </c>
      <c r="C5" s="42">
        <v>0</v>
      </c>
      <c r="D5" s="14"/>
      <c r="F5" s="14">
        <f t="shared" ref="F5:F11" si="0">B5*C5/1000</f>
        <v>0</v>
      </c>
    </row>
    <row r="6" spans="1:8" x14ac:dyDescent="0.25">
      <c r="A6" s="2" t="s">
        <v>9</v>
      </c>
      <c r="B6" s="68">
        <f>DataEntrySheet!G23</f>
        <v>0</v>
      </c>
      <c r="C6" s="42">
        <v>0</v>
      </c>
      <c r="D6" s="14"/>
      <c r="F6" s="14">
        <f t="shared" si="0"/>
        <v>0</v>
      </c>
    </row>
    <row r="7" spans="1:8" x14ac:dyDescent="0.25">
      <c r="A7" s="2"/>
      <c r="B7" s="73"/>
      <c r="C7" s="42"/>
      <c r="D7" s="14"/>
      <c r="F7" s="14"/>
    </row>
    <row r="8" spans="1:8" x14ac:dyDescent="0.25">
      <c r="A8" s="2" t="s">
        <v>141</v>
      </c>
      <c r="B8" s="68">
        <f>DataEntrySheet!G25</f>
        <v>0</v>
      </c>
      <c r="C8" s="14">
        <v>6.7099099999999996E-5</v>
      </c>
      <c r="D8" s="14"/>
      <c r="E8" s="6" t="s">
        <v>241</v>
      </c>
      <c r="F8" s="14">
        <f t="shared" si="0"/>
        <v>0</v>
      </c>
    </row>
    <row r="9" spans="1:8" x14ac:dyDescent="0.25">
      <c r="A9" s="2" t="s">
        <v>149</v>
      </c>
      <c r="B9" s="68">
        <f>DataEntrySheet!G26</f>
        <v>0</v>
      </c>
      <c r="C9" s="14">
        <v>5.3518000000000002E-6</v>
      </c>
      <c r="E9" s="6" t="s">
        <v>241</v>
      </c>
      <c r="F9" s="14">
        <f t="shared" si="0"/>
        <v>0</v>
      </c>
    </row>
    <row r="10" spans="1:8" x14ac:dyDescent="0.25">
      <c r="A10" s="2" t="s">
        <v>142</v>
      </c>
      <c r="B10" s="68">
        <f>DataEntrySheet!G27</f>
        <v>0</v>
      </c>
      <c r="C10" s="14">
        <v>1.10627E-4</v>
      </c>
      <c r="E10" s="6" t="s">
        <v>241</v>
      </c>
      <c r="F10" s="14">
        <f t="shared" si="0"/>
        <v>0</v>
      </c>
    </row>
    <row r="11" spans="1:8" x14ac:dyDescent="0.25">
      <c r="A11" s="2" t="s">
        <v>143</v>
      </c>
      <c r="B11" s="68">
        <f>DataEntrySheet!G28</f>
        <v>0</v>
      </c>
      <c r="C11" s="14">
        <v>8.8553600000000005E-5</v>
      </c>
      <c r="E11" s="6" t="s">
        <v>241</v>
      </c>
      <c r="F11" s="14">
        <f t="shared" si="0"/>
        <v>0</v>
      </c>
    </row>
    <row r="12" spans="1:8" x14ac:dyDescent="0.25">
      <c r="A12" s="2"/>
      <c r="B12" s="73"/>
      <c r="C12" s="2"/>
    </row>
    <row r="13" spans="1:8" x14ac:dyDescent="0.25">
      <c r="A13" s="4" t="s">
        <v>0</v>
      </c>
      <c r="B13" s="69"/>
      <c r="C13" s="4"/>
    </row>
    <row r="14" spans="1:8" x14ac:dyDescent="0.25">
      <c r="A14" s="3" t="s">
        <v>5</v>
      </c>
      <c r="B14" s="68">
        <f>DataEntrySheet!G31/$H$1</f>
        <v>0</v>
      </c>
      <c r="C14" s="3">
        <v>2.7081470326784179E-2</v>
      </c>
      <c r="F14">
        <f t="shared" ref="F14:F19" si="1">B14*C14/1000</f>
        <v>0</v>
      </c>
    </row>
    <row r="15" spans="1:8" x14ac:dyDescent="0.25">
      <c r="A15" s="3" t="s">
        <v>131</v>
      </c>
      <c r="B15" s="68">
        <f>DataEntrySheet!G32/$H$1</f>
        <v>0</v>
      </c>
      <c r="C15">
        <v>0.18325900000000001</v>
      </c>
      <c r="F15">
        <f t="shared" si="1"/>
        <v>0</v>
      </c>
    </row>
    <row r="16" spans="1:8" x14ac:dyDescent="0.25">
      <c r="A16" s="3" t="s">
        <v>132</v>
      </c>
      <c r="B16" s="68">
        <f>DataEntrySheet!G33/$H$1</f>
        <v>0</v>
      </c>
      <c r="C16">
        <v>0.129555</v>
      </c>
      <c r="F16">
        <f t="shared" si="1"/>
        <v>0</v>
      </c>
    </row>
    <row r="17" spans="1:11" x14ac:dyDescent="0.25">
      <c r="A17" s="3" t="s">
        <v>1</v>
      </c>
      <c r="B17" s="68">
        <f>DataEntrySheet!G34/$H$1</f>
        <v>0</v>
      </c>
      <c r="C17" s="3">
        <v>0.19130258447811746</v>
      </c>
      <c r="F17">
        <f t="shared" si="1"/>
        <v>0</v>
      </c>
    </row>
    <row r="18" spans="1:11" x14ac:dyDescent="0.25">
      <c r="A18" s="3" t="s">
        <v>35</v>
      </c>
      <c r="B18" s="68">
        <f>DataEntrySheet!G35/$H$1</f>
        <v>0</v>
      </c>
      <c r="C18" s="3">
        <v>5.3393527200447363E-2</v>
      </c>
      <c r="F18">
        <f t="shared" si="1"/>
        <v>0</v>
      </c>
    </row>
    <row r="19" spans="1:11" x14ac:dyDescent="0.25">
      <c r="A19" s="3" t="s">
        <v>110</v>
      </c>
      <c r="B19" s="68">
        <f>DataEntrySheet!G36/$H$1</f>
        <v>0</v>
      </c>
      <c r="C19" s="3">
        <v>0.14905547958382095</v>
      </c>
      <c r="F19">
        <f t="shared" si="1"/>
        <v>0</v>
      </c>
    </row>
    <row r="20" spans="1:11" x14ac:dyDescent="0.25">
      <c r="A20" s="3"/>
      <c r="B20" s="68"/>
      <c r="C20" s="3"/>
    </row>
    <row r="21" spans="1:11" x14ac:dyDescent="0.25">
      <c r="A21" s="4" t="s">
        <v>2</v>
      </c>
      <c r="B21" s="69"/>
      <c r="C21" s="4"/>
    </row>
    <row r="22" spans="1:11" x14ac:dyDescent="0.25">
      <c r="A22" s="3" t="s">
        <v>11</v>
      </c>
      <c r="B22" s="68">
        <f>DataEntrySheet!G39/$H$1</f>
        <v>0</v>
      </c>
      <c r="C22" s="3">
        <v>0.21872328194251667</v>
      </c>
      <c r="F22">
        <f t="shared" ref="F22:F27" si="2">B22*C22/1000</f>
        <v>0</v>
      </c>
    </row>
    <row r="23" spans="1:11" x14ac:dyDescent="0.25">
      <c r="A23" s="3" t="s">
        <v>12</v>
      </c>
      <c r="B23" s="68">
        <f>DataEntrySheet!G40/$H$1</f>
        <v>0</v>
      </c>
      <c r="C23" s="3">
        <v>0.13110631588140825</v>
      </c>
      <c r="F23">
        <f t="shared" si="2"/>
        <v>0</v>
      </c>
    </row>
    <row r="24" spans="1:11" x14ac:dyDescent="0.25">
      <c r="A24" s="3" t="s">
        <v>13</v>
      </c>
      <c r="B24" s="68">
        <f>DataEntrySheet!G41/$H$1</f>
        <v>0</v>
      </c>
      <c r="C24" s="3">
        <v>0.22880238332713834</v>
      </c>
      <c r="F24">
        <f t="shared" si="2"/>
        <v>0</v>
      </c>
    </row>
    <row r="25" spans="1:11" x14ac:dyDescent="0.25">
      <c r="A25" s="3" t="s">
        <v>59</v>
      </c>
      <c r="B25" s="68">
        <f>DataEntrySheet!G42/$H$1</f>
        <v>0</v>
      </c>
      <c r="C25" s="3">
        <v>0.32013416375664461</v>
      </c>
      <c r="F25">
        <f t="shared" si="2"/>
        <v>0</v>
      </c>
    </row>
    <row r="26" spans="1:11" x14ac:dyDescent="0.25">
      <c r="A26" s="3" t="s">
        <v>14</v>
      </c>
      <c r="B26" s="68">
        <f>DataEntrySheet!G43/$H$1</f>
        <v>0</v>
      </c>
      <c r="C26" s="3">
        <v>0.88318701103860942</v>
      </c>
      <c r="F26">
        <f t="shared" si="2"/>
        <v>0</v>
      </c>
    </row>
    <row r="27" spans="1:11" x14ac:dyDescent="0.25">
      <c r="A27" s="3" t="s">
        <v>15</v>
      </c>
      <c r="B27" s="68">
        <f>DataEntrySheet!G44/$H$1</f>
        <v>0</v>
      </c>
      <c r="C27" s="3">
        <v>0.87127423666161474</v>
      </c>
      <c r="F27">
        <f t="shared" si="2"/>
        <v>0</v>
      </c>
    </row>
    <row r="28" spans="1:11" x14ac:dyDescent="0.25">
      <c r="A28" s="3"/>
      <c r="B28" s="68"/>
      <c r="C28" s="3"/>
    </row>
    <row r="29" spans="1:11" x14ac:dyDescent="0.25">
      <c r="A29" s="3" t="s">
        <v>181</v>
      </c>
      <c r="B29" s="68">
        <f>DataEntrySheet!G46</f>
        <v>0</v>
      </c>
      <c r="C29" s="3">
        <f>0.0000129</f>
        <v>1.29E-5</v>
      </c>
      <c r="F29">
        <f>B29*C29</f>
        <v>0</v>
      </c>
      <c r="J29">
        <f>2581747*0.8/401000000000</f>
        <v>5.1506174563591022E-6</v>
      </c>
      <c r="K29">
        <f>J29*2.51</f>
        <v>1.2928049815461345E-5</v>
      </c>
    </row>
    <row r="30" spans="1:11" x14ac:dyDescent="0.25">
      <c r="A30" s="3"/>
      <c r="B30" s="68"/>
      <c r="C30" s="3"/>
    </row>
    <row r="31" spans="1:11" x14ac:dyDescent="0.25">
      <c r="A31" s="3" t="s">
        <v>137</v>
      </c>
      <c r="B31" s="68">
        <f>DataEntrySheet!G48</f>
        <v>0</v>
      </c>
      <c r="C31" s="14">
        <v>7.1366300000000001E-4</v>
      </c>
      <c r="E31" s="6" t="s">
        <v>241</v>
      </c>
      <c r="F31" s="47">
        <f>B31*C31</f>
        <v>0</v>
      </c>
    </row>
    <row r="32" spans="1:11" x14ac:dyDescent="0.25">
      <c r="A32" s="3" t="s">
        <v>138</v>
      </c>
      <c r="B32" s="68">
        <f>DataEntrySheet!G49</f>
        <v>0</v>
      </c>
      <c r="C32" s="14">
        <v>8.3148200000000003E-4</v>
      </c>
      <c r="E32" s="6" t="s">
        <v>241</v>
      </c>
      <c r="F32" s="47">
        <f>B32*C32</f>
        <v>0</v>
      </c>
    </row>
    <row r="33" spans="1:6" x14ac:dyDescent="0.25">
      <c r="A33" s="3" t="s">
        <v>140</v>
      </c>
      <c r="B33" s="68">
        <f>DataEntrySheet!G50</f>
        <v>0</v>
      </c>
      <c r="C33" s="14">
        <v>3.65903E-4</v>
      </c>
      <c r="E33" s="6" t="s">
        <v>241</v>
      </c>
      <c r="F33" s="47">
        <f>B33*C33</f>
        <v>0</v>
      </c>
    </row>
    <row r="34" spans="1:6" x14ac:dyDescent="0.25">
      <c r="A34" s="3" t="s">
        <v>139</v>
      </c>
      <c r="B34" s="68">
        <f>DataEntrySheet!G51</f>
        <v>0</v>
      </c>
      <c r="C34" s="14">
        <v>1.6177499999999999E-4</v>
      </c>
      <c r="E34" s="6" t="s">
        <v>241</v>
      </c>
      <c r="F34" s="47">
        <f>B34*C34</f>
        <v>0</v>
      </c>
    </row>
    <row r="35" spans="1:6" x14ac:dyDescent="0.25">
      <c r="A35" s="3"/>
      <c r="B35" s="68"/>
      <c r="C35" s="3"/>
    </row>
    <row r="36" spans="1:6" x14ac:dyDescent="0.25">
      <c r="A36" s="4" t="s">
        <v>55</v>
      </c>
      <c r="B36" s="69"/>
      <c r="C36" s="11"/>
      <c r="D36" s="9"/>
      <c r="E36" s="9"/>
    </row>
    <row r="37" spans="1:6" x14ac:dyDescent="0.25">
      <c r="A37" s="3" t="s">
        <v>38</v>
      </c>
      <c r="B37" s="68">
        <f>DataEntrySheet!G54/$H$1</f>
        <v>0</v>
      </c>
      <c r="C37" s="12">
        <v>0.9880411050873309</v>
      </c>
      <c r="D37" s="12"/>
      <c r="E37" s="12"/>
      <c r="F37">
        <f t="shared" ref="F37:F49" si="3">B37*C37/1000</f>
        <v>0</v>
      </c>
    </row>
    <row r="38" spans="1:6" x14ac:dyDescent="0.25">
      <c r="A38" s="3" t="s">
        <v>39</v>
      </c>
      <c r="B38" s="68">
        <f>DataEntrySheet!G55/$H$1</f>
        <v>0</v>
      </c>
      <c r="C38" s="12">
        <v>0.66471146334231301</v>
      </c>
      <c r="D38" s="12"/>
      <c r="E38" s="12"/>
      <c r="F38">
        <f t="shared" si="3"/>
        <v>0</v>
      </c>
    </row>
    <row r="39" spans="1:6" x14ac:dyDescent="0.25">
      <c r="A39" s="3" t="s">
        <v>40</v>
      </c>
      <c r="B39" s="68">
        <f>DataEntrySheet!G56/$H$1</f>
        <v>0</v>
      </c>
      <c r="C39" s="13">
        <v>0.64341331096955934</v>
      </c>
      <c r="D39" s="12"/>
      <c r="E39" s="12"/>
      <c r="F39">
        <f t="shared" si="3"/>
        <v>0</v>
      </c>
    </row>
    <row r="40" spans="1:6" x14ac:dyDescent="0.25">
      <c r="A40" s="3" t="s">
        <v>37</v>
      </c>
      <c r="B40" s="68">
        <f>DataEntrySheet!G57/$H$1</f>
        <v>0</v>
      </c>
      <c r="C40" s="13">
        <v>1.9968780314164716</v>
      </c>
      <c r="D40" s="12"/>
      <c r="E40" s="12"/>
      <c r="F40">
        <f t="shared" si="3"/>
        <v>0</v>
      </c>
    </row>
    <row r="41" spans="1:6" x14ac:dyDescent="0.25">
      <c r="A41" s="3" t="s">
        <v>41</v>
      </c>
      <c r="B41" s="68">
        <f>DataEntrySheet!G58/$H$1</f>
        <v>0</v>
      </c>
      <c r="C41" s="13">
        <v>1.7144696330546161</v>
      </c>
      <c r="D41" s="12"/>
      <c r="E41" s="12"/>
      <c r="F41">
        <f t="shared" si="3"/>
        <v>0</v>
      </c>
    </row>
    <row r="42" spans="1:6" x14ac:dyDescent="0.25">
      <c r="A42" s="3" t="s">
        <v>42</v>
      </c>
      <c r="B42" s="68">
        <f>DataEntrySheet!G59/$H$1</f>
        <v>0</v>
      </c>
      <c r="C42" s="13">
        <v>0.93477427220937792</v>
      </c>
      <c r="D42" s="12"/>
      <c r="E42" s="12"/>
      <c r="F42">
        <f t="shared" si="3"/>
        <v>0</v>
      </c>
    </row>
    <row r="43" spans="1:6" x14ac:dyDescent="0.25">
      <c r="A43" s="3" t="s">
        <v>43</v>
      </c>
      <c r="B43" s="68">
        <f>DataEntrySheet!G60/$H$1</f>
        <v>0</v>
      </c>
      <c r="C43" s="13">
        <v>1.6142464742445806</v>
      </c>
      <c r="D43" s="12"/>
      <c r="E43" s="12"/>
      <c r="F43">
        <f t="shared" si="3"/>
        <v>0</v>
      </c>
    </row>
    <row r="44" spans="1:6" x14ac:dyDescent="0.25">
      <c r="A44" s="3" t="s">
        <v>3</v>
      </c>
      <c r="B44" s="68">
        <f>DataEntrySheet!G61/$H$1</f>
        <v>0</v>
      </c>
      <c r="C44" s="13">
        <v>0.29055378116954517</v>
      </c>
      <c r="D44" s="12"/>
      <c r="E44" s="12"/>
      <c r="F44">
        <f t="shared" si="3"/>
        <v>0</v>
      </c>
    </row>
    <row r="45" spans="1:6" x14ac:dyDescent="0.25">
      <c r="A45" s="3" t="s">
        <v>44</v>
      </c>
      <c r="B45" s="68">
        <f>DataEntrySheet!G62/$H$1</f>
        <v>0</v>
      </c>
      <c r="C45" s="13">
        <v>0.27597463908870129</v>
      </c>
      <c r="D45" s="12"/>
      <c r="E45" s="12"/>
      <c r="F45">
        <f t="shared" si="3"/>
        <v>0</v>
      </c>
    </row>
    <row r="46" spans="1:6" x14ac:dyDescent="0.25">
      <c r="A46" s="3" t="s">
        <v>45</v>
      </c>
      <c r="B46" s="68">
        <f>DataEntrySheet!G63/$H$1</f>
        <v>0</v>
      </c>
      <c r="C46" s="13">
        <v>0.37264083559929617</v>
      </c>
      <c r="D46" s="12"/>
      <c r="E46" s="12"/>
      <c r="F46">
        <f t="shared" si="3"/>
        <v>0</v>
      </c>
    </row>
    <row r="47" spans="1:6" x14ac:dyDescent="0.25">
      <c r="A47" s="3" t="s">
        <v>46</v>
      </c>
      <c r="B47" s="68">
        <f>DataEntrySheet!G64/$H$1</f>
        <v>0</v>
      </c>
      <c r="C47" s="13">
        <v>0.39742056542233434</v>
      </c>
      <c r="D47" s="12"/>
      <c r="E47" s="12"/>
      <c r="F47">
        <f t="shared" si="3"/>
        <v>0</v>
      </c>
    </row>
    <row r="48" spans="1:6" x14ac:dyDescent="0.25">
      <c r="A48" s="3" t="s">
        <v>18</v>
      </c>
      <c r="B48" s="68">
        <f>DataEntrySheet!G65/$H$1</f>
        <v>0</v>
      </c>
      <c r="C48" s="13">
        <v>0.11252210948890091</v>
      </c>
      <c r="D48" s="12"/>
      <c r="E48" s="12"/>
      <c r="F48">
        <f t="shared" si="3"/>
        <v>0</v>
      </c>
    </row>
    <row r="49" spans="1:10" x14ac:dyDescent="0.25">
      <c r="A49" s="3" t="s">
        <v>47</v>
      </c>
      <c r="B49" s="68">
        <f>DataEntrySheet!G66/$H$1</f>
        <v>0</v>
      </c>
      <c r="C49" s="12">
        <v>0.23700697970967213</v>
      </c>
      <c r="D49" s="12"/>
      <c r="E49" s="12"/>
      <c r="F49">
        <f t="shared" si="3"/>
        <v>0</v>
      </c>
    </row>
    <row r="50" spans="1:10" x14ac:dyDescent="0.25">
      <c r="A50" s="3"/>
      <c r="B50" s="68"/>
      <c r="C50" s="3"/>
      <c r="G50" s="46"/>
      <c r="J50" s="46"/>
    </row>
    <row r="51" spans="1:10" x14ac:dyDescent="0.25">
      <c r="A51" s="4" t="s">
        <v>61</v>
      </c>
      <c r="B51" s="49"/>
    </row>
    <row r="52" spans="1:10" x14ac:dyDescent="0.25">
      <c r="A52" s="3" t="s">
        <v>177</v>
      </c>
      <c r="B52" s="68">
        <f>DataEntrySheet!G69/$H$1</f>
        <v>0</v>
      </c>
      <c r="C52">
        <v>0.23747799999999999</v>
      </c>
      <c r="E52" t="s">
        <v>242</v>
      </c>
      <c r="F52">
        <f>B52*C52/1000</f>
        <v>0</v>
      </c>
    </row>
    <row r="53" spans="1:10" x14ac:dyDescent="0.25">
      <c r="A53" s="3" t="s">
        <v>63</v>
      </c>
      <c r="B53" s="68">
        <f>DataEntrySheet!G70/$H$1</f>
        <v>0</v>
      </c>
      <c r="C53">
        <v>0.67049700000000001</v>
      </c>
      <c r="E53" t="s">
        <v>242</v>
      </c>
      <c r="F53">
        <f>B53*C53/1000</f>
        <v>0</v>
      </c>
    </row>
    <row r="54" spans="1:10" x14ac:dyDescent="0.25">
      <c r="A54" s="3" t="s">
        <v>123</v>
      </c>
      <c r="B54" s="68">
        <f>DataEntrySheet!G71/$H$1</f>
        <v>0</v>
      </c>
      <c r="C54" s="14">
        <f>C71</f>
        <v>0.19026792766591935</v>
      </c>
      <c r="E54" t="s">
        <v>242</v>
      </c>
      <c r="F54">
        <f>B54*C54/1000</f>
        <v>0</v>
      </c>
    </row>
    <row r="55" spans="1:10" x14ac:dyDescent="0.25">
      <c r="A55" s="3" t="s">
        <v>62</v>
      </c>
      <c r="B55" s="68">
        <f>DataEntrySheet!G72/$H$1</f>
        <v>0</v>
      </c>
      <c r="C55" s="3">
        <v>0.7182483573039522</v>
      </c>
      <c r="E55" t="s">
        <v>242</v>
      </c>
      <c r="F55">
        <f>B55*C55/1000</f>
        <v>0</v>
      </c>
    </row>
    <row r="56" spans="1:10" x14ac:dyDescent="0.25">
      <c r="A56" s="3" t="s">
        <v>175</v>
      </c>
      <c r="B56" s="68">
        <f>DataEntrySheet!G73</f>
        <v>0</v>
      </c>
      <c r="C56" s="48">
        <f>2.2*0.46</f>
        <v>1.0120000000000002</v>
      </c>
      <c r="F56">
        <f>B56*C56/10000</f>
        <v>0</v>
      </c>
    </row>
    <row r="57" spans="1:10" x14ac:dyDescent="0.25">
      <c r="A57" s="3" t="s">
        <v>170</v>
      </c>
      <c r="B57" s="68">
        <f>DataEntrySheet!G74/$H$1</f>
        <v>0</v>
      </c>
      <c r="C57" s="13">
        <v>1.6142464742445806</v>
      </c>
      <c r="D57" s="12"/>
      <c r="E57" s="12"/>
      <c r="F57">
        <f>DataEntrySheet!C74*C57/1000</f>
        <v>0</v>
      </c>
    </row>
    <row r="58" spans="1:10" x14ac:dyDescent="0.25">
      <c r="A58" s="3"/>
      <c r="B58" s="68"/>
      <c r="C58" s="3"/>
    </row>
    <row r="59" spans="1:10" x14ac:dyDescent="0.25">
      <c r="A59" s="4" t="s">
        <v>56</v>
      </c>
      <c r="B59" s="69"/>
      <c r="C59" s="4"/>
    </row>
    <row r="60" spans="1:10" x14ac:dyDescent="0.25">
      <c r="A60" s="3" t="s">
        <v>48</v>
      </c>
      <c r="B60" s="68">
        <f>DataEntrySheet!G77/$H$1</f>
        <v>0</v>
      </c>
      <c r="C60" s="3">
        <v>0.19248366527737962</v>
      </c>
      <c r="F60">
        <f>B60*C60/1000</f>
        <v>0</v>
      </c>
    </row>
    <row r="61" spans="1:10" x14ac:dyDescent="0.25">
      <c r="A61" s="3" t="s">
        <v>49</v>
      </c>
      <c r="B61" s="68">
        <f>DataEntrySheet!G78/$H$1</f>
        <v>0</v>
      </c>
      <c r="C61" s="3">
        <v>0.12122466116119017</v>
      </c>
      <c r="F61">
        <f t="shared" ref="F61:F80" si="4">B61*C61/1000</f>
        <v>0</v>
      </c>
    </row>
    <row r="62" spans="1:10" x14ac:dyDescent="0.25">
      <c r="A62" s="3" t="s">
        <v>58</v>
      </c>
      <c r="B62" s="68">
        <f>DataEntrySheet!G79/$H$1</f>
        <v>0</v>
      </c>
      <c r="C62" s="3">
        <v>6.0612315E-2</v>
      </c>
      <c r="F62">
        <f t="shared" si="4"/>
        <v>0</v>
      </c>
    </row>
    <row r="63" spans="1:10" x14ac:dyDescent="0.25">
      <c r="A63" s="3" t="s">
        <v>50</v>
      </c>
      <c r="B63" s="68">
        <f>DataEntrySheet!G80/$H$1</f>
        <v>0</v>
      </c>
      <c r="C63" s="3">
        <v>0.1127056947551031</v>
      </c>
      <c r="F63">
        <f t="shared" si="4"/>
        <v>0</v>
      </c>
    </row>
    <row r="64" spans="1:10" x14ac:dyDescent="0.25">
      <c r="A64" s="3" t="s">
        <v>57</v>
      </c>
      <c r="B64" s="68">
        <f>DataEntrySheet!G81/$H$1</f>
        <v>0</v>
      </c>
      <c r="C64" s="3">
        <v>5.6352836000000003E-2</v>
      </c>
      <c r="F64">
        <f t="shared" si="4"/>
        <v>0</v>
      </c>
    </row>
    <row r="65" spans="1:6" x14ac:dyDescent="0.25">
      <c r="A65" s="3" t="s">
        <v>4</v>
      </c>
      <c r="B65" s="68">
        <f>DataEntrySheet!G82/$H$1</f>
        <v>0</v>
      </c>
      <c r="C65" s="3">
        <v>0.18595676647689321</v>
      </c>
      <c r="F65">
        <f t="shared" si="4"/>
        <v>0</v>
      </c>
    </row>
    <row r="66" spans="1:6" x14ac:dyDescent="0.25">
      <c r="A66" s="3" t="s">
        <v>108</v>
      </c>
      <c r="B66" s="68">
        <f>DataEntrySheet!G83/$H$1</f>
        <v>0</v>
      </c>
      <c r="C66" s="3">
        <v>9.2978363999999994E-2</v>
      </c>
      <c r="F66">
        <f t="shared" si="4"/>
        <v>0</v>
      </c>
    </row>
    <row r="67" spans="1:6" x14ac:dyDescent="0.25">
      <c r="A67" s="3" t="s">
        <v>20</v>
      </c>
      <c r="B67" s="68">
        <f>DataEntrySheet!G84/$H$1</f>
        <v>0</v>
      </c>
      <c r="C67" s="3">
        <v>0.15349545740222367</v>
      </c>
      <c r="F67">
        <f t="shared" si="4"/>
        <v>0</v>
      </c>
    </row>
    <row r="68" spans="1:6" x14ac:dyDescent="0.25">
      <c r="A68" s="3" t="s">
        <v>60</v>
      </c>
      <c r="B68" s="68">
        <f>DataEntrySheet!G85/$H$1</f>
        <v>0</v>
      </c>
      <c r="C68" s="3">
        <v>0.14164568758000137</v>
      </c>
      <c r="F68">
        <f t="shared" si="4"/>
        <v>0</v>
      </c>
    </row>
    <row r="69" spans="1:6" x14ac:dyDescent="0.25">
      <c r="A69" s="3" t="s">
        <v>17</v>
      </c>
      <c r="B69" s="68">
        <f>DataEntrySheet!G86/$H$1</f>
        <v>0</v>
      </c>
      <c r="C69" s="3">
        <v>0.17025875903671339</v>
      </c>
      <c r="F69">
        <f t="shared" si="4"/>
        <v>0</v>
      </c>
    </row>
    <row r="70" spans="1:6" x14ac:dyDescent="0.25">
      <c r="A70" s="3" t="s">
        <v>128</v>
      </c>
      <c r="B70" s="68">
        <f>DataEntrySheet!G87/$H$1</f>
        <v>0</v>
      </c>
      <c r="C70" s="3">
        <v>8.5129422999999996E-2</v>
      </c>
      <c r="F70">
        <f t="shared" si="4"/>
        <v>0</v>
      </c>
    </row>
    <row r="71" spans="1:6" x14ac:dyDescent="0.25">
      <c r="A71" s="3" t="s">
        <v>21</v>
      </c>
      <c r="B71" s="68">
        <f>DataEntrySheet!G88/$H$1</f>
        <v>0</v>
      </c>
      <c r="C71" s="3">
        <v>0.19026792766591935</v>
      </c>
      <c r="F71">
        <f t="shared" si="4"/>
        <v>0</v>
      </c>
    </row>
    <row r="72" spans="1:6" x14ac:dyDescent="0.25">
      <c r="A72" s="3" t="s">
        <v>129</v>
      </c>
      <c r="B72" s="68">
        <f>DataEntrySheet!G89/$H$1</f>
        <v>0</v>
      </c>
      <c r="C72" s="3">
        <v>9.5134011000000004E-2</v>
      </c>
      <c r="F72">
        <f t="shared" si="4"/>
        <v>0</v>
      </c>
    </row>
    <row r="73" spans="1:6" x14ac:dyDescent="0.25">
      <c r="A73" s="3" t="s">
        <v>51</v>
      </c>
      <c r="B73" s="68">
        <f>DataEntrySheet!G90/$H$1</f>
        <v>0</v>
      </c>
      <c r="C73" s="3">
        <v>0.12061600334774915</v>
      </c>
      <c r="F73">
        <f t="shared" si="4"/>
        <v>0</v>
      </c>
    </row>
    <row r="74" spans="1:6" x14ac:dyDescent="0.25">
      <c r="A74" s="3" t="s">
        <v>52</v>
      </c>
      <c r="B74" s="68">
        <f>DataEntrySheet!G91/$H$1</f>
        <v>0</v>
      </c>
      <c r="C74" s="3">
        <v>0.11783110290006082</v>
      </c>
      <c r="F74">
        <f t="shared" si="4"/>
        <v>0</v>
      </c>
    </row>
    <row r="75" spans="1:6" x14ac:dyDescent="0.25">
      <c r="A75" s="3" t="s">
        <v>53</v>
      </c>
      <c r="B75" s="68">
        <f>DataEntrySheet!G92/$H$1</f>
        <v>0</v>
      </c>
      <c r="C75" s="3">
        <v>0.12431785605306302</v>
      </c>
      <c r="F75">
        <f t="shared" si="4"/>
        <v>0</v>
      </c>
    </row>
    <row r="76" spans="1:6" x14ac:dyDescent="0.25">
      <c r="A76" s="3" t="s">
        <v>22</v>
      </c>
      <c r="B76" s="68">
        <f>DataEntrySheet!G93/$H$1</f>
        <v>0</v>
      </c>
      <c r="C76" s="3">
        <v>0.26142220818941753</v>
      </c>
      <c r="F76">
        <f t="shared" si="4"/>
        <v>0</v>
      </c>
    </row>
    <row r="77" spans="1:6" x14ac:dyDescent="0.25">
      <c r="A77" s="3" t="s">
        <v>23</v>
      </c>
      <c r="B77" s="68">
        <f>DataEntrySheet!G94/$H$1</f>
        <v>0</v>
      </c>
      <c r="C77" s="3">
        <v>0.7182483573039522</v>
      </c>
      <c r="F77">
        <f t="shared" si="4"/>
        <v>0</v>
      </c>
    </row>
    <row r="78" spans="1:6" x14ac:dyDescent="0.25">
      <c r="A78" s="3" t="s">
        <v>54</v>
      </c>
      <c r="B78" s="68">
        <f>DataEntrySheet!G95/$H$1</f>
        <v>0</v>
      </c>
      <c r="C78" s="3">
        <v>0.14429707185936769</v>
      </c>
      <c r="F78">
        <f t="shared" si="4"/>
        <v>0</v>
      </c>
    </row>
    <row r="79" spans="1:6" x14ac:dyDescent="0.25">
      <c r="A79" s="3" t="s">
        <v>34</v>
      </c>
      <c r="B79" s="68">
        <f>DataEntrySheet!G96/$H$1</f>
        <v>0</v>
      </c>
      <c r="C79" s="3">
        <v>0.12955710605634951</v>
      </c>
      <c r="F79">
        <f t="shared" si="4"/>
        <v>0</v>
      </c>
    </row>
    <row r="80" spans="1:6" x14ac:dyDescent="0.25">
      <c r="A80" s="3" t="s">
        <v>33</v>
      </c>
      <c r="B80" s="68">
        <f>DataEntrySheet!G97/$H$1</f>
        <v>0</v>
      </c>
      <c r="C80" s="3">
        <v>0.15496879336997316</v>
      </c>
      <c r="F80">
        <f t="shared" si="4"/>
        <v>0</v>
      </c>
    </row>
    <row r="81" spans="1:6" x14ac:dyDescent="0.25">
      <c r="A81" s="3"/>
      <c r="B81" s="68"/>
      <c r="C81" s="3"/>
    </row>
    <row r="82" spans="1:6" x14ac:dyDescent="0.25">
      <c r="A82" s="1" t="s">
        <v>124</v>
      </c>
      <c r="B82" s="49"/>
      <c r="C82" s="3"/>
    </row>
    <row r="83" spans="1:6" x14ac:dyDescent="0.25">
      <c r="A83" t="s">
        <v>126</v>
      </c>
      <c r="B83" s="68">
        <f>DataEntrySheet!G100/$H$1</f>
        <v>0</v>
      </c>
      <c r="C83" s="3">
        <v>0.1134296587033</v>
      </c>
      <c r="F83">
        <f t="shared" ref="F83:F90" si="5">B83*C83/1000</f>
        <v>0</v>
      </c>
    </row>
    <row r="84" spans="1:6" x14ac:dyDescent="0.25">
      <c r="A84" t="s">
        <v>26</v>
      </c>
      <c r="B84" s="68">
        <f>DataEntrySheet!G101/$H$1</f>
        <v>0</v>
      </c>
      <c r="C84" s="3">
        <v>8.3593777095179997E-2</v>
      </c>
      <c r="F84">
        <f t="shared" si="5"/>
        <v>0</v>
      </c>
    </row>
    <row r="85" spans="1:6" x14ac:dyDescent="0.25">
      <c r="A85" t="s">
        <v>127</v>
      </c>
      <c r="B85" s="68">
        <f>DataEntrySheet!G102/$H$1</f>
        <v>0</v>
      </c>
      <c r="C85" s="3">
        <v>8.0192312570901703E-2</v>
      </c>
      <c r="F85">
        <f t="shared" si="5"/>
        <v>0</v>
      </c>
    </row>
    <row r="86" spans="1:6" x14ac:dyDescent="0.25">
      <c r="A86" t="s">
        <v>27</v>
      </c>
      <c r="B86" s="68">
        <f>DataEntrySheet!G103/$H$1</f>
        <v>0</v>
      </c>
      <c r="C86" s="3">
        <v>0.23772343019173101</v>
      </c>
      <c r="F86">
        <f t="shared" si="5"/>
        <v>0</v>
      </c>
    </row>
    <row r="87" spans="1:6" x14ac:dyDescent="0.25">
      <c r="A87" t="s">
        <v>28</v>
      </c>
      <c r="B87" s="68">
        <f>DataEntrySheet!G104/$H$1</f>
        <v>0</v>
      </c>
      <c r="C87" s="3">
        <v>9.1311086464000102E-2</v>
      </c>
      <c r="F87">
        <f t="shared" si="5"/>
        <v>0</v>
      </c>
    </row>
    <row r="88" spans="1:6" x14ac:dyDescent="0.25">
      <c r="A88" t="s">
        <v>29</v>
      </c>
      <c r="B88" s="68">
        <f>DataEntrySheet!G105/$H$1</f>
        <v>0</v>
      </c>
      <c r="C88" s="3">
        <v>4.8582984223186097E-2</v>
      </c>
      <c r="F88">
        <f t="shared" si="5"/>
        <v>0</v>
      </c>
    </row>
    <row r="89" spans="1:6" x14ac:dyDescent="0.25">
      <c r="A89" t="s">
        <v>30</v>
      </c>
      <c r="B89" s="68">
        <f>DataEntrySheet!G106/$H$1</f>
        <v>0</v>
      </c>
      <c r="C89" s="2">
        <v>8.7459075677165404E-2</v>
      </c>
      <c r="F89">
        <f t="shared" si="5"/>
        <v>0</v>
      </c>
    </row>
    <row r="90" spans="1:6" x14ac:dyDescent="0.25">
      <c r="A90" t="s">
        <v>125</v>
      </c>
      <c r="B90" s="68">
        <f>DataEntrySheet!G107/$H$1</f>
        <v>0</v>
      </c>
      <c r="C90" s="3">
        <v>0.276098789454644</v>
      </c>
      <c r="F90">
        <f t="shared" si="5"/>
        <v>0</v>
      </c>
    </row>
    <row r="91" spans="1:6" ht="15.75" thickBot="1" x14ac:dyDescent="0.3">
      <c r="A91" s="9"/>
      <c r="B91" s="30"/>
      <c r="C91" s="31"/>
      <c r="F91" s="1"/>
    </row>
    <row r="92" spans="1:6" x14ac:dyDescent="0.25">
      <c r="A92" s="7" t="s">
        <v>16</v>
      </c>
      <c r="B92" s="32" t="s">
        <v>163</v>
      </c>
      <c r="C92" s="9"/>
      <c r="F92" s="1">
        <f>SUM(F4:F91)</f>
        <v>0</v>
      </c>
    </row>
    <row r="93" spans="1:6" x14ac:dyDescent="0.25">
      <c r="A93" s="33" t="s">
        <v>151</v>
      </c>
      <c r="B93" s="34">
        <v>0.136877</v>
      </c>
      <c r="C93" s="9"/>
    </row>
    <row r="94" spans="1:6" x14ac:dyDescent="0.25">
      <c r="A94" s="33" t="s">
        <v>152</v>
      </c>
      <c r="B94" s="34">
        <v>1.1179E-3</v>
      </c>
      <c r="C94" s="9"/>
    </row>
    <row r="95" spans="1:6" x14ac:dyDescent="0.25">
      <c r="A95" s="33" t="s">
        <v>153</v>
      </c>
      <c r="B95" s="34">
        <v>0.12779399999999999</v>
      </c>
      <c r="C95" s="9"/>
    </row>
    <row r="96" spans="1:6" x14ac:dyDescent="0.25">
      <c r="A96" s="33" t="s">
        <v>154</v>
      </c>
      <c r="B96" s="34">
        <v>2.1910200000000001E-3</v>
      </c>
      <c r="C96" s="9"/>
    </row>
    <row r="97" spans="1:3" x14ac:dyDescent="0.25">
      <c r="A97" s="33" t="s">
        <v>155</v>
      </c>
      <c r="B97" s="34">
        <v>5.3519199999999996E-3</v>
      </c>
      <c r="C97" s="9"/>
    </row>
    <row r="98" spans="1:3" x14ac:dyDescent="0.25">
      <c r="A98" s="33" t="s">
        <v>156</v>
      </c>
      <c r="B98" s="34">
        <v>5.7998099999999997E-2</v>
      </c>
      <c r="C98" s="9"/>
    </row>
    <row r="99" spans="1:3" x14ac:dyDescent="0.25">
      <c r="A99" s="33" t="s">
        <v>157</v>
      </c>
      <c r="B99" s="34">
        <v>5.6847300000000003E-2</v>
      </c>
      <c r="C99" s="9"/>
    </row>
    <row r="100" spans="1:3" x14ac:dyDescent="0.25">
      <c r="A100" s="33" t="s">
        <v>158</v>
      </c>
      <c r="B100" s="34">
        <v>0</v>
      </c>
      <c r="C100" s="9"/>
    </row>
    <row r="101" spans="1:3" x14ac:dyDescent="0.25">
      <c r="A101" s="33" t="s">
        <v>159</v>
      </c>
      <c r="B101" s="34">
        <v>4.5350599999999998E-2</v>
      </c>
      <c r="C101" s="9"/>
    </row>
    <row r="102" spans="1:3" x14ac:dyDescent="0.25">
      <c r="A102" s="33" t="s">
        <v>160</v>
      </c>
      <c r="B102" s="34">
        <v>1.1353E-2</v>
      </c>
      <c r="C102" s="9"/>
    </row>
    <row r="103" spans="1:3" x14ac:dyDescent="0.25">
      <c r="A103" s="33" t="s">
        <v>161</v>
      </c>
      <c r="B103" s="34">
        <v>6.5146199999999996E-3</v>
      </c>
      <c r="C103" s="9"/>
    </row>
    <row r="104" spans="1:3" x14ac:dyDescent="0.25">
      <c r="A104" s="33" t="s">
        <v>162</v>
      </c>
      <c r="B104" s="34">
        <v>6.3078173000000001E-2</v>
      </c>
      <c r="C104" s="9"/>
    </row>
    <row r="105" spans="1:3" x14ac:dyDescent="0.25">
      <c r="A105" s="39" t="s">
        <v>166</v>
      </c>
      <c r="B105" s="40">
        <f>SUM(B93:B104)</f>
        <v>0.51447363300000004</v>
      </c>
      <c r="C105" s="9"/>
    </row>
    <row r="106" spans="1:3" x14ac:dyDescent="0.25">
      <c r="A106" s="8" t="s">
        <v>24</v>
      </c>
      <c r="B106" s="34">
        <v>6.4066582999999996E-2</v>
      </c>
      <c r="C106" s="9"/>
    </row>
    <row r="107" spans="1:3" x14ac:dyDescent="0.25">
      <c r="A107" s="8" t="s">
        <v>31</v>
      </c>
      <c r="B107" s="34">
        <v>4.3042499999999997E-2</v>
      </c>
      <c r="C107" s="9"/>
    </row>
    <row r="108" spans="1:3" x14ac:dyDescent="0.25">
      <c r="A108" s="8" t="s">
        <v>25</v>
      </c>
      <c r="B108" s="34">
        <v>3.786139E-3</v>
      </c>
      <c r="C108" s="9"/>
    </row>
    <row r="109" spans="1:3" x14ac:dyDescent="0.25">
      <c r="A109" s="8" t="s">
        <v>19</v>
      </c>
      <c r="B109" s="34">
        <v>6.0626104E-2</v>
      </c>
      <c r="C109" s="9"/>
    </row>
    <row r="110" spans="1:3" x14ac:dyDescent="0.25">
      <c r="A110" s="35" t="s">
        <v>164</v>
      </c>
      <c r="B110" s="34">
        <v>0</v>
      </c>
      <c r="C110" s="9"/>
    </row>
    <row r="111" spans="1:3" x14ac:dyDescent="0.25">
      <c r="A111" s="35" t="s">
        <v>165</v>
      </c>
      <c r="B111" s="36">
        <v>0.08</v>
      </c>
      <c r="C111" s="9"/>
    </row>
    <row r="112" spans="1:3" x14ac:dyDescent="0.25">
      <c r="A112" s="39" t="s">
        <v>166</v>
      </c>
      <c r="B112" s="41">
        <f>SUM(B106:B111)</f>
        <v>0.25152132599999999</v>
      </c>
      <c r="C112" s="9"/>
    </row>
    <row r="113" spans="1:6" ht="15.75" thickBot="1" x14ac:dyDescent="0.3">
      <c r="A113" s="37" t="s">
        <v>167</v>
      </c>
      <c r="B113" s="38">
        <f>B105+B112</f>
        <v>0.76599495900000003</v>
      </c>
      <c r="F113" s="49">
        <f>B113*0.5</f>
        <v>0.38299747950000002</v>
      </c>
    </row>
    <row r="114" spans="1:6" x14ac:dyDescent="0.25">
      <c r="F114" s="1">
        <f>SUM(F92:F113)</f>
        <v>0.38299747950000002</v>
      </c>
    </row>
  </sheetData>
  <sheetProtection password="BF93" sheet="1" objects="1" scenarios="1" selectLockedCells="1" selectUnlockedCells="1"/>
  <phoneticPr fontId="0" type="noConversion"/>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3" tint="0.39997558519241921"/>
  </sheetPr>
  <dimension ref="A1:K114"/>
  <sheetViews>
    <sheetView workbookViewId="0">
      <pane xSplit="1" ySplit="3" topLeftCell="B4" activePane="bottomRight" state="frozen"/>
      <selection activeCell="E53" sqref="E53:E55"/>
      <selection pane="topRight" activeCell="E53" sqref="E53:E55"/>
      <selection pane="bottomLeft" activeCell="E53" sqref="E53:E55"/>
      <selection pane="bottomRight" activeCell="E53" sqref="E53:E55"/>
    </sheetView>
  </sheetViews>
  <sheetFormatPr defaultRowHeight="15" x14ac:dyDescent="0.25"/>
  <cols>
    <col min="1" max="1" width="43.85546875" customWidth="1"/>
    <col min="2" max="2" width="14.85546875" customWidth="1"/>
    <col min="3" max="3" width="27.7109375" customWidth="1"/>
    <col min="4" max="4" width="18.140625" customWidth="1"/>
    <col min="6" max="6" width="32.42578125" customWidth="1"/>
  </cols>
  <sheetData>
    <row r="1" spans="1:11" ht="15.75" thickBot="1" x14ac:dyDescent="0.3">
      <c r="B1" t="s">
        <v>112</v>
      </c>
      <c r="C1" s="5" t="s">
        <v>111</v>
      </c>
      <c r="F1" s="70" t="s">
        <v>215</v>
      </c>
      <c r="G1" s="71" t="s">
        <v>216</v>
      </c>
      <c r="H1" s="72">
        <v>1.22</v>
      </c>
    </row>
    <row r="2" spans="1:11" x14ac:dyDescent="0.25">
      <c r="C2" s="5" t="s">
        <v>183</v>
      </c>
      <c r="F2" s="10"/>
    </row>
    <row r="3" spans="1:11" x14ac:dyDescent="0.25">
      <c r="A3" s="1" t="s">
        <v>7</v>
      </c>
      <c r="B3" s="1"/>
      <c r="C3" s="1"/>
      <c r="F3" s="43" t="s">
        <v>176</v>
      </c>
      <c r="G3" s="14"/>
      <c r="H3" s="14"/>
      <c r="I3" s="14"/>
      <c r="J3" s="14"/>
      <c r="K3" s="14"/>
    </row>
    <row r="4" spans="1:11" x14ac:dyDescent="0.25">
      <c r="A4" s="3" t="s">
        <v>6</v>
      </c>
      <c r="B4" s="68">
        <f>DataEntrySheet!I21</f>
        <v>0</v>
      </c>
      <c r="C4" s="3">
        <v>0.15611283888698099</v>
      </c>
      <c r="F4" s="14">
        <f>B4*C4/1000</f>
        <v>0</v>
      </c>
      <c r="G4" s="14"/>
      <c r="H4" s="14"/>
      <c r="I4" s="14"/>
      <c r="J4" s="14"/>
      <c r="K4" s="14"/>
    </row>
    <row r="5" spans="1:11" x14ac:dyDescent="0.25">
      <c r="A5" s="2" t="s">
        <v>8</v>
      </c>
      <c r="B5" s="68">
        <f>DataEntrySheet!I22</f>
        <v>0</v>
      </c>
      <c r="C5" s="42">
        <v>0</v>
      </c>
      <c r="D5" s="14"/>
      <c r="F5" s="14">
        <f>B5*C5/1000</f>
        <v>0</v>
      </c>
      <c r="G5" s="14"/>
      <c r="H5" s="14"/>
      <c r="I5" s="14"/>
      <c r="J5" s="14"/>
      <c r="K5" s="14"/>
    </row>
    <row r="6" spans="1:11" x14ac:dyDescent="0.25">
      <c r="A6" s="2" t="s">
        <v>9</v>
      </c>
      <c r="B6" s="68">
        <f>DataEntrySheet!I23</f>
        <v>0</v>
      </c>
      <c r="C6" s="42">
        <v>0</v>
      </c>
      <c r="D6" s="14"/>
      <c r="F6" s="14">
        <f>B6*C6/1000</f>
        <v>0</v>
      </c>
      <c r="G6" s="14"/>
      <c r="H6" s="14"/>
      <c r="I6" s="14"/>
      <c r="J6" s="14"/>
      <c r="K6" s="14"/>
    </row>
    <row r="7" spans="1:11" x14ac:dyDescent="0.25">
      <c r="A7" s="2"/>
      <c r="B7" s="73"/>
      <c r="C7" s="42"/>
      <c r="D7" s="14"/>
      <c r="F7" s="14"/>
      <c r="G7" s="14"/>
      <c r="H7" s="14"/>
      <c r="I7" s="14"/>
      <c r="J7" s="14"/>
      <c r="K7" s="14"/>
    </row>
    <row r="8" spans="1:11" x14ac:dyDescent="0.25">
      <c r="A8" s="2" t="s">
        <v>141</v>
      </c>
      <c r="B8" s="68">
        <f>DataEntrySheet!I25</f>
        <v>0</v>
      </c>
      <c r="C8" s="14">
        <v>6.7099099999999996E-5</v>
      </c>
      <c r="D8" s="14"/>
      <c r="E8" s="6" t="s">
        <v>241</v>
      </c>
      <c r="F8" s="14">
        <f>B8*C8/1000</f>
        <v>0</v>
      </c>
      <c r="G8" s="14"/>
      <c r="H8" s="14"/>
      <c r="I8" s="14"/>
      <c r="J8" s="14"/>
      <c r="K8" s="14"/>
    </row>
    <row r="9" spans="1:11" x14ac:dyDescent="0.25">
      <c r="A9" s="2" t="s">
        <v>149</v>
      </c>
      <c r="B9" s="68">
        <f>DataEntrySheet!I26</f>
        <v>0</v>
      </c>
      <c r="C9" s="14">
        <v>5.3518000000000002E-6</v>
      </c>
      <c r="E9" s="6" t="s">
        <v>241</v>
      </c>
      <c r="F9" s="14">
        <f>B9*C9/1000</f>
        <v>0</v>
      </c>
      <c r="G9" s="14"/>
      <c r="H9" s="14"/>
      <c r="I9" s="14"/>
      <c r="J9" s="14"/>
      <c r="K9" s="14"/>
    </row>
    <row r="10" spans="1:11" x14ac:dyDescent="0.25">
      <c r="A10" s="2" t="s">
        <v>142</v>
      </c>
      <c r="B10" s="68">
        <f>DataEntrySheet!I27</f>
        <v>0</v>
      </c>
      <c r="C10" s="14">
        <v>1.10627E-4</v>
      </c>
      <c r="E10" s="6" t="s">
        <v>241</v>
      </c>
      <c r="F10" s="14">
        <f>B10*C10/1000</f>
        <v>0</v>
      </c>
      <c r="G10" s="14"/>
      <c r="H10" s="14"/>
      <c r="I10" s="14"/>
      <c r="J10" s="14"/>
      <c r="K10" s="14"/>
    </row>
    <row r="11" spans="1:11" x14ac:dyDescent="0.25">
      <c r="A11" s="2" t="s">
        <v>143</v>
      </c>
      <c r="B11" s="68">
        <f>DataEntrySheet!I28</f>
        <v>0</v>
      </c>
      <c r="C11" s="14">
        <v>8.8553600000000005E-5</v>
      </c>
      <c r="E11" s="6" t="s">
        <v>241</v>
      </c>
      <c r="F11" s="14">
        <f>B11*C11/1000</f>
        <v>0</v>
      </c>
      <c r="G11" s="14"/>
      <c r="H11" s="14"/>
      <c r="I11" s="14"/>
      <c r="J11" s="14"/>
      <c r="K11" s="14"/>
    </row>
    <row r="12" spans="1:11" x14ac:dyDescent="0.25">
      <c r="A12" s="2"/>
      <c r="B12" s="73"/>
      <c r="C12" s="2"/>
      <c r="G12" s="14"/>
      <c r="H12" s="14"/>
      <c r="I12" s="14"/>
      <c r="J12" s="14"/>
      <c r="K12" s="14"/>
    </row>
    <row r="13" spans="1:11" x14ac:dyDescent="0.25">
      <c r="A13" s="4" t="s">
        <v>0</v>
      </c>
      <c r="B13" s="69"/>
      <c r="C13" s="4"/>
      <c r="G13" s="14"/>
      <c r="H13" s="14"/>
      <c r="I13" s="14"/>
      <c r="J13" s="14"/>
      <c r="K13" s="14"/>
    </row>
    <row r="14" spans="1:11" x14ac:dyDescent="0.25">
      <c r="A14" s="3" t="s">
        <v>5</v>
      </c>
      <c r="B14" s="68">
        <f>DataEntrySheet!I31/$H$1</f>
        <v>0</v>
      </c>
      <c r="C14" s="3">
        <v>2.7081470326784179E-2</v>
      </c>
      <c r="F14">
        <f t="shared" ref="F14:F19" si="0">B14*C14/1000</f>
        <v>0</v>
      </c>
      <c r="G14" s="14"/>
      <c r="H14" s="50"/>
      <c r="I14" s="14"/>
      <c r="J14" s="14"/>
      <c r="K14" s="14"/>
    </row>
    <row r="15" spans="1:11" x14ac:dyDescent="0.25">
      <c r="A15" s="3" t="s">
        <v>131</v>
      </c>
      <c r="B15" s="68">
        <f>DataEntrySheet!I32/$H$1</f>
        <v>0</v>
      </c>
      <c r="C15">
        <v>0.18325900000000001</v>
      </c>
      <c r="F15">
        <f t="shared" si="0"/>
        <v>0</v>
      </c>
      <c r="G15" s="14"/>
      <c r="H15" s="50"/>
      <c r="I15" s="14"/>
      <c r="J15" s="14"/>
      <c r="K15" s="14"/>
    </row>
    <row r="16" spans="1:11" x14ac:dyDescent="0.25">
      <c r="A16" s="3" t="s">
        <v>132</v>
      </c>
      <c r="B16" s="68">
        <f>DataEntrySheet!I33/$H$1</f>
        <v>0</v>
      </c>
      <c r="C16">
        <v>0.129555</v>
      </c>
      <c r="F16">
        <f t="shared" si="0"/>
        <v>0</v>
      </c>
      <c r="G16" s="14"/>
      <c r="H16" s="50"/>
      <c r="I16" s="14"/>
      <c r="J16" s="14"/>
      <c r="K16" s="14"/>
    </row>
    <row r="17" spans="1:11" x14ac:dyDescent="0.25">
      <c r="A17" s="3" t="s">
        <v>1</v>
      </c>
      <c r="B17" s="68">
        <f>DataEntrySheet!I34/$H$1</f>
        <v>0</v>
      </c>
      <c r="C17" s="3">
        <v>0.19130258447811746</v>
      </c>
      <c r="F17">
        <f t="shared" si="0"/>
        <v>0</v>
      </c>
      <c r="G17" s="14"/>
      <c r="H17" s="50"/>
      <c r="I17" s="14"/>
      <c r="J17" s="14"/>
      <c r="K17" s="14"/>
    </row>
    <row r="18" spans="1:11" x14ac:dyDescent="0.25">
      <c r="A18" s="3" t="s">
        <v>35</v>
      </c>
      <c r="B18" s="68">
        <f>DataEntrySheet!I35/$H$1</f>
        <v>0</v>
      </c>
      <c r="C18" s="3">
        <v>5.3393527200447363E-2</v>
      </c>
      <c r="F18">
        <f t="shared" si="0"/>
        <v>0</v>
      </c>
      <c r="G18" s="14"/>
      <c r="H18" s="50"/>
      <c r="I18" s="14"/>
      <c r="J18" s="14"/>
      <c r="K18" s="14"/>
    </row>
    <row r="19" spans="1:11" x14ac:dyDescent="0.25">
      <c r="A19" s="3" t="s">
        <v>110</v>
      </c>
      <c r="B19" s="68">
        <f>DataEntrySheet!I36/$H$1</f>
        <v>0</v>
      </c>
      <c r="C19" s="3">
        <v>0.14905547958382095</v>
      </c>
      <c r="F19">
        <f t="shared" si="0"/>
        <v>0</v>
      </c>
      <c r="G19" s="14"/>
      <c r="H19" s="50"/>
      <c r="I19" s="14"/>
      <c r="J19" s="14"/>
      <c r="K19" s="14"/>
    </row>
    <row r="20" spans="1:11" x14ac:dyDescent="0.25">
      <c r="A20" s="3"/>
      <c r="B20" s="68"/>
      <c r="C20" s="3"/>
      <c r="G20" s="14"/>
      <c r="H20" s="14"/>
      <c r="I20" s="14"/>
      <c r="J20" s="14"/>
      <c r="K20" s="14"/>
    </row>
    <row r="21" spans="1:11" x14ac:dyDescent="0.25">
      <c r="A21" s="4" t="s">
        <v>2</v>
      </c>
      <c r="B21" s="69"/>
      <c r="C21" s="4"/>
      <c r="G21" s="14"/>
      <c r="H21" s="14"/>
      <c r="I21" s="14"/>
      <c r="J21" s="14"/>
      <c r="K21" s="14"/>
    </row>
    <row r="22" spans="1:11" x14ac:dyDescent="0.25">
      <c r="A22" s="3" t="s">
        <v>11</v>
      </c>
      <c r="B22" s="68">
        <f>DataEntrySheet!I39/$H$1</f>
        <v>0</v>
      </c>
      <c r="C22" s="3">
        <v>0.21872328194251667</v>
      </c>
      <c r="F22">
        <f t="shared" ref="F22:F27" si="1">B22*C22/1000</f>
        <v>0</v>
      </c>
      <c r="G22" s="14"/>
      <c r="H22" s="14"/>
      <c r="I22" s="14"/>
      <c r="J22" s="14"/>
      <c r="K22" s="14"/>
    </row>
    <row r="23" spans="1:11" x14ac:dyDescent="0.25">
      <c r="A23" s="3" t="s">
        <v>12</v>
      </c>
      <c r="B23" s="68">
        <f>DataEntrySheet!I40/$H$1</f>
        <v>0</v>
      </c>
      <c r="C23" s="3">
        <v>0.13110631588140825</v>
      </c>
      <c r="F23">
        <f t="shared" si="1"/>
        <v>0</v>
      </c>
      <c r="G23" s="14"/>
      <c r="H23" s="14"/>
      <c r="I23" s="14"/>
      <c r="J23" s="14"/>
      <c r="K23" s="14"/>
    </row>
    <row r="24" spans="1:11" x14ac:dyDescent="0.25">
      <c r="A24" s="3" t="s">
        <v>13</v>
      </c>
      <c r="B24" s="68">
        <f>DataEntrySheet!I41/$H$1</f>
        <v>0</v>
      </c>
      <c r="C24" s="3">
        <v>0.22880238332713834</v>
      </c>
      <c r="F24">
        <f t="shared" si="1"/>
        <v>0</v>
      </c>
      <c r="G24" s="14"/>
      <c r="H24" s="14"/>
      <c r="I24" s="14"/>
      <c r="J24" s="14"/>
      <c r="K24" s="14"/>
    </row>
    <row r="25" spans="1:11" x14ac:dyDescent="0.25">
      <c r="A25" s="3" t="s">
        <v>59</v>
      </c>
      <c r="B25" s="68">
        <f>DataEntrySheet!I42/$H$1</f>
        <v>0</v>
      </c>
      <c r="C25" s="3">
        <v>0.32013416375664461</v>
      </c>
      <c r="F25">
        <f t="shared" si="1"/>
        <v>0</v>
      </c>
      <c r="G25" s="14"/>
      <c r="H25" s="14"/>
      <c r="I25" s="14"/>
      <c r="J25" s="14"/>
      <c r="K25" s="14"/>
    </row>
    <row r="26" spans="1:11" x14ac:dyDescent="0.25">
      <c r="A26" s="3" t="s">
        <v>14</v>
      </c>
      <c r="B26" s="68">
        <f>DataEntrySheet!I43/$H$1</f>
        <v>0</v>
      </c>
      <c r="C26" s="3">
        <v>0.88318701103860942</v>
      </c>
      <c r="F26">
        <f t="shared" si="1"/>
        <v>0</v>
      </c>
      <c r="G26" s="14"/>
      <c r="H26" s="14"/>
      <c r="I26" s="14"/>
      <c r="J26" s="14"/>
      <c r="K26" s="14"/>
    </row>
    <row r="27" spans="1:11" x14ac:dyDescent="0.25">
      <c r="A27" s="3" t="s">
        <v>15</v>
      </c>
      <c r="B27" s="68">
        <f>DataEntrySheet!I44/$H$1</f>
        <v>0</v>
      </c>
      <c r="C27" s="3">
        <v>0.87127423666161474</v>
      </c>
      <c r="F27">
        <f t="shared" si="1"/>
        <v>0</v>
      </c>
      <c r="G27" s="14"/>
      <c r="H27" s="14"/>
      <c r="I27" s="14"/>
      <c r="J27" s="14"/>
      <c r="K27" s="14"/>
    </row>
    <row r="28" spans="1:11" x14ac:dyDescent="0.25">
      <c r="A28" s="3"/>
      <c r="B28" s="68"/>
      <c r="C28" s="3"/>
      <c r="G28" s="14"/>
      <c r="H28" s="14"/>
      <c r="I28" s="14"/>
      <c r="J28" s="14"/>
      <c r="K28" s="14"/>
    </row>
    <row r="29" spans="1:11" x14ac:dyDescent="0.25">
      <c r="A29" s="3" t="s">
        <v>181</v>
      </c>
      <c r="B29" s="68">
        <f>DataEntrySheet!I46</f>
        <v>0</v>
      </c>
      <c r="C29" s="3">
        <f>0.0000129</f>
        <v>1.29E-5</v>
      </c>
      <c r="F29">
        <f>B29*C29</f>
        <v>0</v>
      </c>
      <c r="J29">
        <f>2581747*0.8/401000000000</f>
        <v>5.1506174563591022E-6</v>
      </c>
      <c r="K29">
        <f>J29*2.51</f>
        <v>1.2928049815461345E-5</v>
      </c>
    </row>
    <row r="30" spans="1:11" x14ac:dyDescent="0.25">
      <c r="A30" s="3"/>
      <c r="B30" s="68"/>
      <c r="C30" s="3"/>
      <c r="G30" s="14"/>
      <c r="H30" s="14"/>
      <c r="I30" s="14"/>
      <c r="J30" s="14"/>
      <c r="K30" s="14"/>
    </row>
    <row r="31" spans="1:11" x14ac:dyDescent="0.25">
      <c r="A31" s="3" t="s">
        <v>137</v>
      </c>
      <c r="B31" s="68">
        <f>DataEntrySheet!I48</f>
        <v>0</v>
      </c>
      <c r="C31" s="14">
        <v>7.1366300000000001E-4</v>
      </c>
      <c r="E31" s="6" t="s">
        <v>241</v>
      </c>
      <c r="F31" s="47">
        <f>B31*C31</f>
        <v>0</v>
      </c>
      <c r="G31" s="14"/>
      <c r="H31" s="14"/>
      <c r="I31" s="14"/>
      <c r="J31" s="14"/>
      <c r="K31" s="14"/>
    </row>
    <row r="32" spans="1:11" x14ac:dyDescent="0.25">
      <c r="A32" s="3" t="s">
        <v>138</v>
      </c>
      <c r="B32" s="68">
        <f>DataEntrySheet!I49</f>
        <v>0</v>
      </c>
      <c r="C32" s="14">
        <v>8.3148200000000003E-4</v>
      </c>
      <c r="E32" s="6" t="s">
        <v>241</v>
      </c>
      <c r="F32" s="47">
        <f>B32*C32</f>
        <v>0</v>
      </c>
      <c r="G32" s="14"/>
      <c r="H32" s="14"/>
      <c r="I32" s="14"/>
      <c r="J32" s="14"/>
      <c r="K32" s="14"/>
    </row>
    <row r="33" spans="1:11" x14ac:dyDescent="0.25">
      <c r="A33" s="3" t="s">
        <v>140</v>
      </c>
      <c r="B33" s="68">
        <f>DataEntrySheet!I50</f>
        <v>0</v>
      </c>
      <c r="C33" s="14">
        <v>3.65903E-4</v>
      </c>
      <c r="E33" s="6" t="s">
        <v>241</v>
      </c>
      <c r="F33" s="47">
        <f>B33*C33</f>
        <v>0</v>
      </c>
      <c r="G33" s="14"/>
      <c r="H33" s="14"/>
      <c r="I33" s="14"/>
      <c r="J33" s="14"/>
      <c r="K33" s="14"/>
    </row>
    <row r="34" spans="1:11" x14ac:dyDescent="0.25">
      <c r="A34" s="3" t="s">
        <v>139</v>
      </c>
      <c r="B34" s="68">
        <f>DataEntrySheet!I51</f>
        <v>0</v>
      </c>
      <c r="C34" s="14">
        <v>1.6177499999999999E-4</v>
      </c>
      <c r="E34" s="6" t="s">
        <v>241</v>
      </c>
      <c r="F34" s="47">
        <f>B34*C34</f>
        <v>0</v>
      </c>
      <c r="G34" s="14"/>
      <c r="H34" s="14"/>
      <c r="I34" s="14"/>
      <c r="J34" s="14"/>
      <c r="K34" s="14"/>
    </row>
    <row r="35" spans="1:11" x14ac:dyDescent="0.25">
      <c r="A35" s="3"/>
      <c r="B35" s="68"/>
      <c r="C35" s="3"/>
      <c r="G35" s="14"/>
      <c r="H35" s="14"/>
      <c r="I35" s="14"/>
      <c r="J35" s="14"/>
      <c r="K35" s="14"/>
    </row>
    <row r="36" spans="1:11" x14ac:dyDescent="0.25">
      <c r="A36" s="4" t="s">
        <v>55</v>
      </c>
      <c r="B36" s="69"/>
      <c r="C36" s="11"/>
      <c r="D36" s="9"/>
      <c r="E36" s="9"/>
      <c r="G36" s="14"/>
      <c r="H36" s="14"/>
      <c r="I36" s="14"/>
      <c r="J36" s="14"/>
      <c r="K36" s="14"/>
    </row>
    <row r="37" spans="1:11" x14ac:dyDescent="0.25">
      <c r="A37" s="3" t="s">
        <v>38</v>
      </c>
      <c r="B37" s="68">
        <f>DataEntrySheet!I54/$H$1</f>
        <v>0</v>
      </c>
      <c r="C37" s="12">
        <v>0.9880411050873309</v>
      </c>
      <c r="D37" s="12"/>
      <c r="E37" s="12"/>
      <c r="F37">
        <f>B37*C37/1000</f>
        <v>0</v>
      </c>
      <c r="G37" s="14"/>
      <c r="H37" s="50"/>
      <c r="I37" s="14"/>
      <c r="J37" s="14"/>
      <c r="K37" s="14"/>
    </row>
    <row r="38" spans="1:11" x14ac:dyDescent="0.25">
      <c r="A38" s="3" t="s">
        <v>39</v>
      </c>
      <c r="B38" s="68">
        <f>DataEntrySheet!I55/$H$1</f>
        <v>0</v>
      </c>
      <c r="C38" s="12">
        <v>0.66471146334231301</v>
      </c>
      <c r="D38" s="12"/>
      <c r="E38" s="12"/>
      <c r="F38">
        <f t="shared" ref="F38:F49" si="2">B38*C38/1000</f>
        <v>0</v>
      </c>
      <c r="G38" s="14"/>
      <c r="H38" s="50"/>
      <c r="I38" s="14"/>
      <c r="J38" s="14"/>
      <c r="K38" s="14"/>
    </row>
    <row r="39" spans="1:11" x14ac:dyDescent="0.25">
      <c r="A39" s="3" t="s">
        <v>40</v>
      </c>
      <c r="B39" s="68">
        <f>DataEntrySheet!I56/$H$1</f>
        <v>0</v>
      </c>
      <c r="C39" s="13">
        <v>0.64341331096955934</v>
      </c>
      <c r="D39" s="12"/>
      <c r="E39" s="12"/>
      <c r="F39">
        <f t="shared" si="2"/>
        <v>0</v>
      </c>
      <c r="G39" s="14"/>
      <c r="H39" s="50"/>
      <c r="I39" s="14"/>
      <c r="J39" s="14"/>
      <c r="K39" s="14"/>
    </row>
    <row r="40" spans="1:11" x14ac:dyDescent="0.25">
      <c r="A40" s="3" t="s">
        <v>37</v>
      </c>
      <c r="B40" s="68">
        <f>DataEntrySheet!I57/$H$1</f>
        <v>0</v>
      </c>
      <c r="C40" s="13">
        <v>1.9968780314164716</v>
      </c>
      <c r="D40" s="12"/>
      <c r="E40" s="12"/>
      <c r="F40">
        <f t="shared" si="2"/>
        <v>0</v>
      </c>
      <c r="G40" s="14"/>
      <c r="H40" s="50"/>
      <c r="I40" s="14"/>
      <c r="J40" s="14"/>
      <c r="K40" s="14"/>
    </row>
    <row r="41" spans="1:11" x14ac:dyDescent="0.25">
      <c r="A41" s="3" t="s">
        <v>41</v>
      </c>
      <c r="B41" s="68">
        <f>DataEntrySheet!I58/$H$1</f>
        <v>0</v>
      </c>
      <c r="C41" s="13">
        <v>1.7144696330546161</v>
      </c>
      <c r="D41" s="12"/>
      <c r="E41" s="12"/>
      <c r="F41">
        <f t="shared" si="2"/>
        <v>0</v>
      </c>
      <c r="G41" s="14"/>
      <c r="H41" s="50"/>
      <c r="I41" s="14"/>
      <c r="J41" s="14"/>
      <c r="K41" s="14"/>
    </row>
    <row r="42" spans="1:11" x14ac:dyDescent="0.25">
      <c r="A42" s="3" t="s">
        <v>42</v>
      </c>
      <c r="B42" s="68">
        <f>DataEntrySheet!I59/$H$1</f>
        <v>0</v>
      </c>
      <c r="C42" s="13">
        <v>0.93477427220937792</v>
      </c>
      <c r="D42" s="12"/>
      <c r="E42" s="12"/>
      <c r="F42">
        <f t="shared" si="2"/>
        <v>0</v>
      </c>
      <c r="G42" s="14"/>
      <c r="H42" s="50"/>
      <c r="I42" s="14"/>
      <c r="J42" s="14"/>
      <c r="K42" s="14"/>
    </row>
    <row r="43" spans="1:11" x14ac:dyDescent="0.25">
      <c r="A43" s="3" t="s">
        <v>43</v>
      </c>
      <c r="B43" s="68">
        <f>DataEntrySheet!I60/$H$1</f>
        <v>0</v>
      </c>
      <c r="C43" s="13">
        <v>1.6142464742445806</v>
      </c>
      <c r="D43" s="12"/>
      <c r="E43" s="12"/>
      <c r="F43">
        <f t="shared" si="2"/>
        <v>0</v>
      </c>
      <c r="G43" s="14"/>
      <c r="H43" s="50"/>
      <c r="I43" s="14"/>
      <c r="J43" s="14"/>
      <c r="K43" s="14"/>
    </row>
    <row r="44" spans="1:11" x14ac:dyDescent="0.25">
      <c r="A44" s="3" t="s">
        <v>3</v>
      </c>
      <c r="B44" s="68">
        <f>DataEntrySheet!I61/$H$1</f>
        <v>0</v>
      </c>
      <c r="C44" s="13">
        <v>0.29055378116954517</v>
      </c>
      <c r="D44" s="12"/>
      <c r="E44" s="12"/>
      <c r="F44">
        <f t="shared" si="2"/>
        <v>0</v>
      </c>
      <c r="G44" s="14"/>
      <c r="H44" s="50"/>
      <c r="I44" s="14"/>
      <c r="J44" s="14"/>
      <c r="K44" s="14"/>
    </row>
    <row r="45" spans="1:11" x14ac:dyDescent="0.25">
      <c r="A45" s="3" t="s">
        <v>44</v>
      </c>
      <c r="B45" s="68">
        <f>DataEntrySheet!I62/$H$1</f>
        <v>0</v>
      </c>
      <c r="C45" s="13">
        <v>0.27597463908870129</v>
      </c>
      <c r="D45" s="12"/>
      <c r="E45" s="12"/>
      <c r="F45">
        <f t="shared" si="2"/>
        <v>0</v>
      </c>
      <c r="G45" s="14"/>
      <c r="H45" s="50"/>
      <c r="I45" s="14"/>
      <c r="J45" s="51"/>
      <c r="K45" s="14"/>
    </row>
    <row r="46" spans="1:11" x14ac:dyDescent="0.25">
      <c r="A46" s="3" t="s">
        <v>45</v>
      </c>
      <c r="B46" s="68">
        <f>DataEntrySheet!I63/$H$1</f>
        <v>0</v>
      </c>
      <c r="C46" s="13">
        <v>0.37264083559929617</v>
      </c>
      <c r="D46" s="12"/>
      <c r="E46" s="12"/>
      <c r="F46">
        <f t="shared" si="2"/>
        <v>0</v>
      </c>
      <c r="G46" s="14"/>
      <c r="H46" s="50"/>
      <c r="I46" s="14"/>
      <c r="J46" s="14"/>
      <c r="K46" s="14"/>
    </row>
    <row r="47" spans="1:11" x14ac:dyDescent="0.25">
      <c r="A47" s="3" t="s">
        <v>46</v>
      </c>
      <c r="B47" s="68">
        <f>DataEntrySheet!I64/$H$1</f>
        <v>0</v>
      </c>
      <c r="C47" s="13">
        <v>0.39742056542233434</v>
      </c>
      <c r="D47" s="12"/>
      <c r="E47" s="12"/>
      <c r="F47">
        <f t="shared" si="2"/>
        <v>0</v>
      </c>
      <c r="G47" s="14"/>
      <c r="H47" s="50"/>
      <c r="I47" s="14"/>
      <c r="J47" s="14"/>
      <c r="K47" s="14"/>
    </row>
    <row r="48" spans="1:11" x14ac:dyDescent="0.25">
      <c r="A48" s="3" t="s">
        <v>18</v>
      </c>
      <c r="B48" s="68">
        <f>DataEntrySheet!I65/$H$1</f>
        <v>0</v>
      </c>
      <c r="C48" s="13">
        <v>0.11252210948890091</v>
      </c>
      <c r="D48" s="12"/>
      <c r="E48" s="12"/>
      <c r="F48">
        <f t="shared" si="2"/>
        <v>0</v>
      </c>
      <c r="G48" s="14"/>
      <c r="H48" s="50"/>
      <c r="I48" s="14"/>
      <c r="J48" s="14"/>
      <c r="K48" s="14"/>
    </row>
    <row r="49" spans="1:11" x14ac:dyDescent="0.25">
      <c r="A49" s="3" t="s">
        <v>47</v>
      </c>
      <c r="B49" s="68">
        <f>DataEntrySheet!I66/$H$1</f>
        <v>0</v>
      </c>
      <c r="C49" s="12">
        <v>0.23700697970967213</v>
      </c>
      <c r="D49" s="12"/>
      <c r="E49" s="12"/>
      <c r="F49">
        <f t="shared" si="2"/>
        <v>0</v>
      </c>
      <c r="G49" s="14"/>
      <c r="H49" s="50"/>
      <c r="I49" s="14"/>
      <c r="J49" s="14"/>
      <c r="K49" s="14"/>
    </row>
    <row r="50" spans="1:11" x14ac:dyDescent="0.25">
      <c r="A50" s="3"/>
      <c r="B50" s="68"/>
      <c r="C50" s="3"/>
      <c r="G50" s="14"/>
      <c r="H50" s="14"/>
      <c r="I50" s="14"/>
      <c r="J50" s="14"/>
      <c r="K50" s="14"/>
    </row>
    <row r="51" spans="1:11" x14ac:dyDescent="0.25">
      <c r="A51" s="4" t="s">
        <v>61</v>
      </c>
      <c r="B51" s="49"/>
      <c r="G51" s="14"/>
      <c r="H51" s="14"/>
      <c r="I51" s="14"/>
      <c r="J51" s="14"/>
      <c r="K51" s="14"/>
    </row>
    <row r="52" spans="1:11" x14ac:dyDescent="0.25">
      <c r="A52" s="3" t="s">
        <v>182</v>
      </c>
      <c r="B52" s="68">
        <f>DataEntrySheet!I69/$H$1</f>
        <v>0</v>
      </c>
      <c r="C52">
        <v>0.23747799999999999</v>
      </c>
      <c r="E52" t="s">
        <v>242</v>
      </c>
      <c r="F52">
        <f t="shared" ref="F52:F57" si="3">B52*C52/1000</f>
        <v>0</v>
      </c>
      <c r="G52" s="14"/>
      <c r="H52" s="14"/>
      <c r="I52" s="14"/>
      <c r="J52" s="14"/>
      <c r="K52" s="14"/>
    </row>
    <row r="53" spans="1:11" x14ac:dyDescent="0.25">
      <c r="A53" s="3" t="s">
        <v>63</v>
      </c>
      <c r="B53" s="68">
        <f>DataEntrySheet!I70/$H$1</f>
        <v>0</v>
      </c>
      <c r="C53">
        <v>0.67049700000000001</v>
      </c>
      <c r="E53" t="s">
        <v>242</v>
      </c>
      <c r="F53">
        <f t="shared" si="3"/>
        <v>0</v>
      </c>
      <c r="G53" s="14"/>
      <c r="H53" s="14"/>
      <c r="I53" s="14"/>
      <c r="J53" s="14"/>
      <c r="K53" s="14"/>
    </row>
    <row r="54" spans="1:11" x14ac:dyDescent="0.25">
      <c r="A54" s="3" t="s">
        <v>123</v>
      </c>
      <c r="B54" s="68">
        <f>DataEntrySheet!I71/$H$1</f>
        <v>0</v>
      </c>
      <c r="C54" s="14">
        <f>C71</f>
        <v>0.19026792766591935</v>
      </c>
      <c r="E54" t="s">
        <v>242</v>
      </c>
      <c r="F54">
        <f t="shared" si="3"/>
        <v>0</v>
      </c>
      <c r="G54" s="14"/>
      <c r="H54" s="14"/>
      <c r="I54" s="14"/>
      <c r="J54" s="14"/>
      <c r="K54" s="14"/>
    </row>
    <row r="55" spans="1:11" x14ac:dyDescent="0.25">
      <c r="A55" s="3" t="s">
        <v>62</v>
      </c>
      <c r="B55" s="68">
        <f>DataEntrySheet!I72/$H$1</f>
        <v>0</v>
      </c>
      <c r="C55" s="3">
        <v>0.7182483573039522</v>
      </c>
      <c r="E55" t="s">
        <v>242</v>
      </c>
      <c r="F55">
        <f t="shared" si="3"/>
        <v>0</v>
      </c>
      <c r="G55" s="14"/>
      <c r="H55" s="14"/>
      <c r="I55" s="14"/>
      <c r="J55" s="14"/>
      <c r="K55" s="14"/>
    </row>
    <row r="56" spans="1:11" x14ac:dyDescent="0.25">
      <c r="A56" s="3" t="s">
        <v>168</v>
      </c>
      <c r="B56" s="49">
        <f>DataEntrySheet!I73</f>
        <v>0</v>
      </c>
      <c r="C56" s="48">
        <f>2.2*0.46</f>
        <v>1.0120000000000002</v>
      </c>
      <c r="F56">
        <f>B56*C56/10000</f>
        <v>0</v>
      </c>
      <c r="G56" s="14"/>
      <c r="H56" s="14"/>
      <c r="I56" s="14"/>
      <c r="J56" s="14"/>
      <c r="K56" s="14"/>
    </row>
    <row r="57" spans="1:11" x14ac:dyDescent="0.25">
      <c r="A57" s="3" t="s">
        <v>170</v>
      </c>
      <c r="B57" s="68">
        <f>DataEntrySheet!I74/$H$1</f>
        <v>0</v>
      </c>
      <c r="C57" s="13">
        <v>1.6142464742445806</v>
      </c>
      <c r="D57" s="12"/>
      <c r="E57" s="12"/>
      <c r="F57">
        <f t="shared" si="3"/>
        <v>0</v>
      </c>
      <c r="G57" s="14"/>
      <c r="H57" s="14"/>
      <c r="I57" s="14"/>
      <c r="J57" s="14"/>
      <c r="K57" s="14"/>
    </row>
    <row r="58" spans="1:11" x14ac:dyDescent="0.25">
      <c r="A58" s="3"/>
      <c r="B58" s="68"/>
      <c r="C58" s="3"/>
      <c r="G58" s="14"/>
      <c r="H58" s="14"/>
      <c r="I58" s="14"/>
      <c r="J58" s="14"/>
      <c r="K58" s="14"/>
    </row>
    <row r="59" spans="1:11" x14ac:dyDescent="0.25">
      <c r="A59" s="4" t="s">
        <v>56</v>
      </c>
      <c r="B59" s="69"/>
      <c r="C59" s="4"/>
      <c r="G59" s="14"/>
      <c r="H59" s="14"/>
      <c r="I59" s="14"/>
      <c r="J59" s="14"/>
      <c r="K59" s="14"/>
    </row>
    <row r="60" spans="1:11" x14ac:dyDescent="0.25">
      <c r="A60" s="3" t="s">
        <v>48</v>
      </c>
      <c r="B60" s="68">
        <f>DataEntrySheet!I77/$H$1</f>
        <v>0</v>
      </c>
      <c r="C60" s="3">
        <v>0.19248366527737962</v>
      </c>
      <c r="F60">
        <f t="shared" ref="F60:F80" si="4">B60*C60/1000</f>
        <v>0</v>
      </c>
      <c r="G60" s="14"/>
      <c r="H60" s="50"/>
      <c r="I60" s="14"/>
      <c r="J60" s="14"/>
      <c r="K60" s="14"/>
    </row>
    <row r="61" spans="1:11" x14ac:dyDescent="0.25">
      <c r="A61" s="3" t="s">
        <v>49</v>
      </c>
      <c r="B61" s="68">
        <f>DataEntrySheet!I78/$H$1</f>
        <v>0</v>
      </c>
      <c r="C61" s="3">
        <v>0.12122466116119017</v>
      </c>
      <c r="F61">
        <f t="shared" si="4"/>
        <v>0</v>
      </c>
      <c r="G61" s="14"/>
      <c r="H61" s="50"/>
      <c r="I61" s="14"/>
      <c r="J61" s="14"/>
      <c r="K61" s="14"/>
    </row>
    <row r="62" spans="1:11" x14ac:dyDescent="0.25">
      <c r="A62" s="3" t="s">
        <v>58</v>
      </c>
      <c r="B62" s="68">
        <f>DataEntrySheet!I79/$H$1</f>
        <v>0</v>
      </c>
      <c r="C62" s="3">
        <v>6.0612315E-2</v>
      </c>
      <c r="F62">
        <f t="shared" si="4"/>
        <v>0</v>
      </c>
      <c r="G62" s="14"/>
      <c r="H62" s="50"/>
      <c r="I62" s="14"/>
      <c r="J62" s="14"/>
      <c r="K62" s="14"/>
    </row>
    <row r="63" spans="1:11" x14ac:dyDescent="0.25">
      <c r="A63" s="3" t="s">
        <v>50</v>
      </c>
      <c r="B63" s="68">
        <f>DataEntrySheet!I80/$H$1</f>
        <v>0</v>
      </c>
      <c r="C63" s="3">
        <v>0.1127056947551031</v>
      </c>
      <c r="F63">
        <f t="shared" si="4"/>
        <v>0</v>
      </c>
      <c r="G63" s="14"/>
      <c r="H63" s="50"/>
      <c r="I63" s="14"/>
      <c r="J63" s="14"/>
      <c r="K63" s="14"/>
    </row>
    <row r="64" spans="1:11" x14ac:dyDescent="0.25">
      <c r="A64" s="3" t="s">
        <v>57</v>
      </c>
      <c r="B64" s="68">
        <f>DataEntrySheet!I81/$H$1</f>
        <v>0</v>
      </c>
      <c r="C64" s="3">
        <v>5.6352836000000003E-2</v>
      </c>
      <c r="F64">
        <f t="shared" si="4"/>
        <v>0</v>
      </c>
      <c r="G64" s="14"/>
      <c r="H64" s="50"/>
      <c r="I64" s="14"/>
      <c r="J64" s="14"/>
      <c r="K64" s="14"/>
    </row>
    <row r="65" spans="1:11" x14ac:dyDescent="0.25">
      <c r="A65" s="3" t="s">
        <v>4</v>
      </c>
      <c r="B65" s="68">
        <f>DataEntrySheet!I82/$H$1</f>
        <v>0</v>
      </c>
      <c r="C65" s="3">
        <v>0.18595676647689321</v>
      </c>
      <c r="F65">
        <f t="shared" si="4"/>
        <v>0</v>
      </c>
      <c r="G65" s="14"/>
      <c r="H65" s="50"/>
      <c r="I65" s="14"/>
      <c r="J65" s="14"/>
      <c r="K65" s="14"/>
    </row>
    <row r="66" spans="1:11" x14ac:dyDescent="0.25">
      <c r="A66" s="3" t="s">
        <v>108</v>
      </c>
      <c r="B66" s="68">
        <f>DataEntrySheet!I83/$H$1</f>
        <v>0</v>
      </c>
      <c r="C66" s="3">
        <v>9.2978363999999994E-2</v>
      </c>
      <c r="F66">
        <f t="shared" si="4"/>
        <v>0</v>
      </c>
      <c r="G66" s="14"/>
      <c r="H66" s="50"/>
      <c r="I66" s="14"/>
      <c r="J66" s="14"/>
      <c r="K66" s="14"/>
    </row>
    <row r="67" spans="1:11" x14ac:dyDescent="0.25">
      <c r="A67" s="3" t="s">
        <v>20</v>
      </c>
      <c r="B67" s="68">
        <f>DataEntrySheet!I84/$H$1</f>
        <v>0</v>
      </c>
      <c r="C67" s="3">
        <v>0.15349545740222367</v>
      </c>
      <c r="F67">
        <f t="shared" si="4"/>
        <v>0</v>
      </c>
      <c r="G67" s="14"/>
      <c r="H67" s="50"/>
      <c r="I67" s="14"/>
      <c r="J67" s="14"/>
      <c r="K67" s="14"/>
    </row>
    <row r="68" spans="1:11" x14ac:dyDescent="0.25">
      <c r="A68" s="3" t="s">
        <v>60</v>
      </c>
      <c r="B68" s="68">
        <f>DataEntrySheet!I85/$H$1</f>
        <v>0</v>
      </c>
      <c r="C68" s="3">
        <v>0.14164568758000137</v>
      </c>
      <c r="F68">
        <f t="shared" si="4"/>
        <v>0</v>
      </c>
      <c r="G68" s="14"/>
      <c r="H68" s="50"/>
      <c r="I68" s="14"/>
      <c r="J68" s="14"/>
      <c r="K68" s="14"/>
    </row>
    <row r="69" spans="1:11" x14ac:dyDescent="0.25">
      <c r="A69" s="3" t="s">
        <v>17</v>
      </c>
      <c r="B69" s="68">
        <f>DataEntrySheet!I86/$H$1</f>
        <v>0</v>
      </c>
      <c r="C69" s="3">
        <v>0.17025875903671339</v>
      </c>
      <c r="F69">
        <f t="shared" si="4"/>
        <v>0</v>
      </c>
      <c r="G69" s="14"/>
      <c r="H69" s="50"/>
      <c r="I69" s="14"/>
      <c r="J69" s="14"/>
      <c r="K69" s="14"/>
    </row>
    <row r="70" spans="1:11" x14ac:dyDescent="0.25">
      <c r="A70" s="3" t="s">
        <v>128</v>
      </c>
      <c r="B70" s="68">
        <f>DataEntrySheet!I87/$H$1</f>
        <v>0</v>
      </c>
      <c r="C70" s="3">
        <v>8.5129422999999996E-2</v>
      </c>
      <c r="F70">
        <f t="shared" si="4"/>
        <v>0</v>
      </c>
      <c r="G70" s="14"/>
      <c r="H70" s="50"/>
      <c r="I70" s="14"/>
      <c r="J70" s="14"/>
      <c r="K70" s="14"/>
    </row>
    <row r="71" spans="1:11" x14ac:dyDescent="0.25">
      <c r="A71" s="3" t="s">
        <v>21</v>
      </c>
      <c r="B71" s="68">
        <f>DataEntrySheet!I88/$H$1</f>
        <v>0</v>
      </c>
      <c r="C71" s="3">
        <v>0.19026792766591935</v>
      </c>
      <c r="F71">
        <f t="shared" si="4"/>
        <v>0</v>
      </c>
      <c r="G71" s="14"/>
      <c r="H71" s="50"/>
      <c r="I71" s="14"/>
      <c r="J71" s="14"/>
      <c r="K71" s="14"/>
    </row>
    <row r="72" spans="1:11" x14ac:dyDescent="0.25">
      <c r="A72" s="3" t="s">
        <v>129</v>
      </c>
      <c r="B72" s="68">
        <f>DataEntrySheet!I89/$H$1</f>
        <v>0</v>
      </c>
      <c r="C72" s="3">
        <v>9.5134011000000004E-2</v>
      </c>
      <c r="F72">
        <f t="shared" si="4"/>
        <v>0</v>
      </c>
      <c r="G72" s="14"/>
      <c r="H72" s="50"/>
      <c r="I72" s="14"/>
      <c r="J72" s="14"/>
      <c r="K72" s="14"/>
    </row>
    <row r="73" spans="1:11" x14ac:dyDescent="0.25">
      <c r="A73" s="3" t="s">
        <v>51</v>
      </c>
      <c r="B73" s="68">
        <f>DataEntrySheet!I90/$H$1</f>
        <v>0</v>
      </c>
      <c r="C73" s="3">
        <v>0.12061600334774915</v>
      </c>
      <c r="F73">
        <f t="shared" si="4"/>
        <v>0</v>
      </c>
      <c r="G73" s="14"/>
      <c r="H73" s="50"/>
      <c r="I73" s="14"/>
      <c r="J73" s="14"/>
      <c r="K73" s="14"/>
    </row>
    <row r="74" spans="1:11" x14ac:dyDescent="0.25">
      <c r="A74" s="3" t="s">
        <v>52</v>
      </c>
      <c r="B74" s="68">
        <f>DataEntrySheet!I91/$H$1</f>
        <v>0</v>
      </c>
      <c r="C74" s="3">
        <v>0.11783110290006082</v>
      </c>
      <c r="F74">
        <f t="shared" si="4"/>
        <v>0</v>
      </c>
      <c r="G74" s="14"/>
      <c r="H74" s="50"/>
      <c r="I74" s="14"/>
      <c r="J74" s="14"/>
      <c r="K74" s="14"/>
    </row>
    <row r="75" spans="1:11" x14ac:dyDescent="0.25">
      <c r="A75" s="3" t="s">
        <v>53</v>
      </c>
      <c r="B75" s="68">
        <f>DataEntrySheet!I92/$H$1</f>
        <v>0</v>
      </c>
      <c r="C75" s="3">
        <v>0.12431785605306302</v>
      </c>
      <c r="F75">
        <f t="shared" si="4"/>
        <v>0</v>
      </c>
      <c r="G75" s="14"/>
      <c r="H75" s="50"/>
      <c r="I75" s="14"/>
      <c r="J75" s="14"/>
      <c r="K75" s="14"/>
    </row>
    <row r="76" spans="1:11" x14ac:dyDescent="0.25">
      <c r="A76" s="3" t="s">
        <v>22</v>
      </c>
      <c r="B76" s="68">
        <f>DataEntrySheet!I93/$H$1</f>
        <v>0</v>
      </c>
      <c r="C76" s="3">
        <v>0.26142220818941753</v>
      </c>
      <c r="F76">
        <f t="shared" si="4"/>
        <v>0</v>
      </c>
      <c r="G76" s="14"/>
      <c r="H76" s="50"/>
      <c r="I76" s="14"/>
      <c r="J76" s="14"/>
      <c r="K76" s="14"/>
    </row>
    <row r="77" spans="1:11" x14ac:dyDescent="0.25">
      <c r="A77" s="3" t="s">
        <v>23</v>
      </c>
      <c r="B77" s="68">
        <f>DataEntrySheet!I94/$H$1</f>
        <v>0</v>
      </c>
      <c r="C77" s="3">
        <v>0.7182483573039522</v>
      </c>
      <c r="F77">
        <f t="shared" si="4"/>
        <v>0</v>
      </c>
      <c r="G77" s="14"/>
      <c r="H77" s="50"/>
      <c r="I77" s="14"/>
      <c r="J77" s="14"/>
      <c r="K77" s="14"/>
    </row>
    <row r="78" spans="1:11" x14ac:dyDescent="0.25">
      <c r="A78" s="3" t="s">
        <v>54</v>
      </c>
      <c r="B78" s="68">
        <f>DataEntrySheet!I95/$H$1</f>
        <v>0</v>
      </c>
      <c r="C78" s="3">
        <v>0.14429707185936769</v>
      </c>
      <c r="F78">
        <f t="shared" si="4"/>
        <v>0</v>
      </c>
      <c r="G78" s="14"/>
      <c r="H78" s="50"/>
      <c r="I78" s="14"/>
      <c r="J78" s="14"/>
      <c r="K78" s="14"/>
    </row>
    <row r="79" spans="1:11" x14ac:dyDescent="0.25">
      <c r="A79" s="3" t="s">
        <v>34</v>
      </c>
      <c r="B79" s="68">
        <f>DataEntrySheet!I96/$H$1</f>
        <v>0</v>
      </c>
      <c r="C79" s="3">
        <v>0.12955710605634951</v>
      </c>
      <c r="F79">
        <f t="shared" si="4"/>
        <v>0</v>
      </c>
      <c r="G79" s="14"/>
      <c r="H79" s="50"/>
      <c r="I79" s="14"/>
      <c r="J79" s="14"/>
      <c r="K79" s="14"/>
    </row>
    <row r="80" spans="1:11" x14ac:dyDescent="0.25">
      <c r="A80" s="3" t="s">
        <v>33</v>
      </c>
      <c r="B80" s="68">
        <f>DataEntrySheet!I97/$H$1</f>
        <v>0</v>
      </c>
      <c r="C80" s="3">
        <v>0.15496879336997316</v>
      </c>
      <c r="F80">
        <f t="shared" si="4"/>
        <v>0</v>
      </c>
      <c r="G80" s="14"/>
      <c r="H80" s="50"/>
      <c r="I80" s="14"/>
      <c r="J80" s="14"/>
      <c r="K80" s="14"/>
    </row>
    <row r="81" spans="1:11" x14ac:dyDescent="0.25">
      <c r="A81" s="3"/>
      <c r="B81" s="68"/>
      <c r="C81" s="3"/>
      <c r="G81" s="14"/>
      <c r="H81" s="50"/>
      <c r="I81" s="14"/>
      <c r="J81" s="14"/>
      <c r="K81" s="14"/>
    </row>
    <row r="82" spans="1:11" x14ac:dyDescent="0.25">
      <c r="A82" s="1" t="s">
        <v>124</v>
      </c>
      <c r="B82" s="49"/>
      <c r="C82" s="3"/>
      <c r="G82" s="14"/>
      <c r="H82" s="50"/>
      <c r="I82" s="14"/>
      <c r="J82" s="14"/>
      <c r="K82" s="14"/>
    </row>
    <row r="83" spans="1:11" x14ac:dyDescent="0.25">
      <c r="A83" t="s">
        <v>126</v>
      </c>
      <c r="B83" s="68">
        <f>DataEntrySheet!I100/$H$1</f>
        <v>0</v>
      </c>
      <c r="C83" s="3">
        <v>0.1134296587033</v>
      </c>
      <c r="F83">
        <f t="shared" ref="F83:F90" si="5">B83*C83/1000</f>
        <v>0</v>
      </c>
      <c r="G83" s="14"/>
      <c r="H83" s="50"/>
      <c r="I83" s="14"/>
      <c r="J83" s="14"/>
      <c r="K83" s="14"/>
    </row>
    <row r="84" spans="1:11" x14ac:dyDescent="0.25">
      <c r="A84" t="s">
        <v>26</v>
      </c>
      <c r="B84" s="68">
        <f>DataEntrySheet!I101/$H$1</f>
        <v>0</v>
      </c>
      <c r="C84" s="3">
        <v>8.3593777095179997E-2</v>
      </c>
      <c r="F84">
        <f t="shared" si="5"/>
        <v>0</v>
      </c>
      <c r="G84" s="14"/>
      <c r="H84" s="50"/>
      <c r="I84" s="14"/>
      <c r="J84" s="14"/>
      <c r="K84" s="14"/>
    </row>
    <row r="85" spans="1:11" x14ac:dyDescent="0.25">
      <c r="A85" t="s">
        <v>127</v>
      </c>
      <c r="B85" s="68">
        <f>DataEntrySheet!I102/$H$1</f>
        <v>0</v>
      </c>
      <c r="C85" s="3">
        <v>8.0192312570901703E-2</v>
      </c>
      <c r="F85">
        <f t="shared" si="5"/>
        <v>0</v>
      </c>
      <c r="G85" s="14"/>
      <c r="H85" s="50"/>
      <c r="I85" s="14"/>
      <c r="J85" s="14"/>
      <c r="K85" s="14"/>
    </row>
    <row r="86" spans="1:11" ht="16.5" customHeight="1" x14ac:dyDescent="0.25">
      <c r="A86" t="s">
        <v>27</v>
      </c>
      <c r="B86" s="68">
        <f>DataEntrySheet!I103/$H$1</f>
        <v>0</v>
      </c>
      <c r="C86" s="3">
        <v>0.23772343019173101</v>
      </c>
      <c r="F86">
        <f t="shared" si="5"/>
        <v>0</v>
      </c>
      <c r="G86" s="52"/>
      <c r="H86" s="50"/>
      <c r="I86" s="14"/>
      <c r="J86" s="14"/>
      <c r="K86" s="14"/>
    </row>
    <row r="87" spans="1:11" x14ac:dyDescent="0.25">
      <c r="A87" t="s">
        <v>28</v>
      </c>
      <c r="B87" s="68">
        <f>DataEntrySheet!I104/$H$1</f>
        <v>0</v>
      </c>
      <c r="C87" s="3">
        <v>9.1311086464000102E-2</v>
      </c>
      <c r="F87">
        <f t="shared" si="5"/>
        <v>0</v>
      </c>
      <c r="G87" s="14"/>
      <c r="H87" s="50"/>
      <c r="I87" s="14"/>
      <c r="J87" s="14"/>
      <c r="K87" s="14"/>
    </row>
    <row r="88" spans="1:11" x14ac:dyDescent="0.25">
      <c r="A88" t="s">
        <v>29</v>
      </c>
      <c r="B88" s="68">
        <f>DataEntrySheet!I105/$H$1</f>
        <v>0</v>
      </c>
      <c r="C88" s="3">
        <v>4.8582984223186097E-2</v>
      </c>
      <c r="F88">
        <f t="shared" si="5"/>
        <v>0</v>
      </c>
      <c r="G88" s="14"/>
      <c r="H88" s="50"/>
      <c r="I88" s="14"/>
      <c r="J88" s="14"/>
      <c r="K88" s="14"/>
    </row>
    <row r="89" spans="1:11" x14ac:dyDescent="0.25">
      <c r="A89" t="s">
        <v>30</v>
      </c>
      <c r="B89" s="68">
        <f>DataEntrySheet!I106/$H$1</f>
        <v>0</v>
      </c>
      <c r="C89" s="2">
        <v>8.7459075677165404E-2</v>
      </c>
      <c r="F89">
        <f t="shared" si="5"/>
        <v>0</v>
      </c>
      <c r="G89" s="14"/>
      <c r="H89" s="50"/>
      <c r="I89" s="14"/>
      <c r="J89" s="14"/>
      <c r="K89" s="14"/>
    </row>
    <row r="90" spans="1:11" x14ac:dyDescent="0.25">
      <c r="A90" t="s">
        <v>125</v>
      </c>
      <c r="B90" s="68">
        <f>DataEntrySheet!I107/$H$1</f>
        <v>0</v>
      </c>
      <c r="C90" s="3">
        <v>0.276098789454644</v>
      </c>
      <c r="F90">
        <f t="shared" si="5"/>
        <v>0</v>
      </c>
      <c r="G90" s="14"/>
      <c r="H90" s="50"/>
      <c r="I90" s="14"/>
      <c r="J90" s="14"/>
      <c r="K90" s="14"/>
    </row>
    <row r="91" spans="1:11" ht="15.75" thickBot="1" x14ac:dyDescent="0.3">
      <c r="C91" s="31"/>
      <c r="F91" s="1"/>
      <c r="G91" s="14"/>
      <c r="H91" s="14"/>
      <c r="I91" s="14"/>
      <c r="J91" s="14"/>
      <c r="K91" s="14"/>
    </row>
    <row r="92" spans="1:11" x14ac:dyDescent="0.25">
      <c r="A92" s="7" t="s">
        <v>16</v>
      </c>
      <c r="B92" s="32" t="s">
        <v>163</v>
      </c>
      <c r="C92" s="9"/>
      <c r="F92" s="1">
        <f>SUM(F4:F91)</f>
        <v>0</v>
      </c>
      <c r="G92" s="14"/>
      <c r="H92" s="14"/>
      <c r="I92" s="14"/>
      <c r="J92" s="14"/>
      <c r="K92" s="14"/>
    </row>
    <row r="93" spans="1:11" x14ac:dyDescent="0.25">
      <c r="A93" s="33" t="s">
        <v>151</v>
      </c>
      <c r="B93" s="34">
        <v>0.136877</v>
      </c>
      <c r="C93" s="9"/>
      <c r="G93" s="14"/>
      <c r="H93" s="50"/>
      <c r="I93" s="14"/>
      <c r="J93" s="14"/>
      <c r="K93" s="14"/>
    </row>
    <row r="94" spans="1:11" x14ac:dyDescent="0.25">
      <c r="A94" s="33" t="s">
        <v>152</v>
      </c>
      <c r="B94" s="34">
        <v>1.1179E-3</v>
      </c>
      <c r="C94" s="9"/>
      <c r="G94" s="14"/>
      <c r="H94" s="14"/>
      <c r="I94" s="14"/>
      <c r="J94" s="14"/>
      <c r="K94" s="14"/>
    </row>
    <row r="95" spans="1:11" x14ac:dyDescent="0.25">
      <c r="A95" s="33" t="s">
        <v>153</v>
      </c>
      <c r="B95" s="34">
        <v>0.12779399999999999</v>
      </c>
      <c r="C95" s="9"/>
      <c r="G95" s="14"/>
      <c r="H95" s="14"/>
      <c r="I95" s="14"/>
      <c r="J95" s="14"/>
      <c r="K95" s="14"/>
    </row>
    <row r="96" spans="1:11" x14ac:dyDescent="0.25">
      <c r="A96" s="33" t="s">
        <v>154</v>
      </c>
      <c r="B96" s="34">
        <v>2.1910200000000001E-3</v>
      </c>
      <c r="C96" s="9"/>
      <c r="G96" s="14"/>
      <c r="H96" s="14"/>
      <c r="I96" s="14"/>
      <c r="J96" s="14"/>
      <c r="K96" s="14"/>
    </row>
    <row r="97" spans="1:11" x14ac:dyDescent="0.25">
      <c r="A97" s="33" t="s">
        <v>155</v>
      </c>
      <c r="B97" s="34">
        <v>5.3519199999999996E-3</v>
      </c>
      <c r="C97" s="9"/>
      <c r="G97" s="14"/>
      <c r="H97" s="14"/>
      <c r="I97" s="14"/>
      <c r="J97" s="14"/>
      <c r="K97" s="14"/>
    </row>
    <row r="98" spans="1:11" x14ac:dyDescent="0.25">
      <c r="A98" s="33" t="s">
        <v>156</v>
      </c>
      <c r="B98" s="34">
        <v>5.7998099999999997E-2</v>
      </c>
      <c r="C98" s="9"/>
      <c r="G98" s="14"/>
      <c r="H98" s="14"/>
      <c r="I98" s="14"/>
      <c r="J98" s="14"/>
      <c r="K98" s="14"/>
    </row>
    <row r="99" spans="1:11" x14ac:dyDescent="0.25">
      <c r="A99" s="33" t="s">
        <v>157</v>
      </c>
      <c r="B99" s="34">
        <v>5.6847300000000003E-2</v>
      </c>
      <c r="C99" s="9"/>
    </row>
    <row r="100" spans="1:11" x14ac:dyDescent="0.25">
      <c r="A100" s="33" t="s">
        <v>158</v>
      </c>
      <c r="B100" s="34">
        <v>0</v>
      </c>
      <c r="C100" s="9"/>
    </row>
    <row r="101" spans="1:11" x14ac:dyDescent="0.25">
      <c r="A101" s="33" t="s">
        <v>159</v>
      </c>
      <c r="B101" s="34">
        <v>4.5350599999999998E-2</v>
      </c>
      <c r="C101" s="9"/>
    </row>
    <row r="102" spans="1:11" x14ac:dyDescent="0.25">
      <c r="A102" s="33" t="s">
        <v>160</v>
      </c>
      <c r="B102" s="34">
        <v>1.1353E-2</v>
      </c>
      <c r="C102" s="9"/>
    </row>
    <row r="103" spans="1:11" x14ac:dyDescent="0.25">
      <c r="A103" s="33" t="s">
        <v>161</v>
      </c>
      <c r="B103" s="34">
        <v>6.5146199999999996E-3</v>
      </c>
      <c r="C103" s="9"/>
    </row>
    <row r="104" spans="1:11" x14ac:dyDescent="0.25">
      <c r="A104" s="33" t="s">
        <v>162</v>
      </c>
      <c r="B104" s="34">
        <v>6.3078173000000001E-2</v>
      </c>
      <c r="C104" s="9"/>
    </row>
    <row r="105" spans="1:11" x14ac:dyDescent="0.25">
      <c r="A105" s="39" t="s">
        <v>166</v>
      </c>
      <c r="B105" s="40">
        <f>SUM(B93:B104)</f>
        <v>0.51447363300000004</v>
      </c>
      <c r="C105" s="9"/>
    </row>
    <row r="106" spans="1:11" x14ac:dyDescent="0.25">
      <c r="A106" s="8" t="s">
        <v>24</v>
      </c>
      <c r="B106" s="34">
        <v>6.4066582999999996E-2</v>
      </c>
      <c r="C106" s="9"/>
    </row>
    <row r="107" spans="1:11" x14ac:dyDescent="0.25">
      <c r="A107" s="8" t="s">
        <v>31</v>
      </c>
      <c r="B107" s="34">
        <v>4.3042499999999997E-2</v>
      </c>
      <c r="C107" s="9"/>
    </row>
    <row r="108" spans="1:11" x14ac:dyDescent="0.25">
      <c r="A108" s="8" t="s">
        <v>25</v>
      </c>
      <c r="B108" s="34">
        <v>3.786139E-3</v>
      </c>
      <c r="C108" s="9"/>
    </row>
    <row r="109" spans="1:11" x14ac:dyDescent="0.25">
      <c r="A109" s="8" t="s">
        <v>19</v>
      </c>
      <c r="B109" s="34">
        <v>6.0626104E-2</v>
      </c>
      <c r="C109" s="9"/>
    </row>
    <row r="110" spans="1:11" x14ac:dyDescent="0.25">
      <c r="A110" s="44" t="s">
        <v>164</v>
      </c>
      <c r="B110" s="45">
        <v>0</v>
      </c>
      <c r="C110" s="9"/>
    </row>
    <row r="111" spans="1:11" x14ac:dyDescent="0.25">
      <c r="A111" s="35" t="s">
        <v>165</v>
      </c>
      <c r="B111" s="36">
        <v>0.08</v>
      </c>
      <c r="C111" s="9"/>
    </row>
    <row r="112" spans="1:11" x14ac:dyDescent="0.25">
      <c r="A112" s="39" t="s">
        <v>166</v>
      </c>
      <c r="B112" s="41">
        <f>SUM(B106:B111)</f>
        <v>0.25152132599999999</v>
      </c>
      <c r="C112" s="9"/>
    </row>
    <row r="113" spans="1:6" ht="15.75" thickBot="1" x14ac:dyDescent="0.3">
      <c r="A113" s="37" t="s">
        <v>167</v>
      </c>
      <c r="B113" s="38">
        <f>B105+B112</f>
        <v>0.76599495900000003</v>
      </c>
      <c r="F113" s="49">
        <f>B113*0.5</f>
        <v>0.38299747950000002</v>
      </c>
    </row>
    <row r="114" spans="1:6" x14ac:dyDescent="0.25">
      <c r="F114" s="1">
        <f>SUM(F92:F113)</f>
        <v>0.38299747950000002</v>
      </c>
    </row>
  </sheetData>
  <sheetProtection password="BD93" sheet="1" objects="1" scenarios="1" selectLockedCells="1" selectUnlockedCells="1"/>
  <phoneticPr fontId="0" type="noConversion"/>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tint="0.59999389629810485"/>
  </sheetPr>
  <dimension ref="A1:N39"/>
  <sheetViews>
    <sheetView workbookViewId="0">
      <selection activeCell="O29" sqref="O29"/>
    </sheetView>
  </sheetViews>
  <sheetFormatPr defaultRowHeight="15" x14ac:dyDescent="0.25"/>
  <cols>
    <col min="2" max="2" width="24.42578125" customWidth="1"/>
    <col min="12" max="12" width="16.85546875" customWidth="1"/>
    <col min="13" max="13" width="12" bestFit="1" customWidth="1"/>
    <col min="14" max="14" width="12.5703125" bestFit="1" customWidth="1"/>
    <col min="15" max="15" width="12" bestFit="1" customWidth="1"/>
  </cols>
  <sheetData>
    <row r="1" spans="1:14" x14ac:dyDescent="0.25">
      <c r="A1" t="s">
        <v>106</v>
      </c>
    </row>
    <row r="2" spans="1:14" x14ac:dyDescent="0.25">
      <c r="E2" t="s">
        <v>64</v>
      </c>
      <c r="J2" t="s">
        <v>65</v>
      </c>
      <c r="L2" t="s">
        <v>66</v>
      </c>
      <c r="M2" t="s">
        <v>136</v>
      </c>
    </row>
    <row r="3" spans="1:14" x14ac:dyDescent="0.25">
      <c r="A3" t="s">
        <v>67</v>
      </c>
      <c r="E3" t="s">
        <v>68</v>
      </c>
      <c r="F3" t="s">
        <v>69</v>
      </c>
      <c r="G3" t="s">
        <v>70</v>
      </c>
      <c r="H3" t="s">
        <v>71</v>
      </c>
      <c r="J3" t="s">
        <v>72</v>
      </c>
      <c r="L3" t="s">
        <v>73</v>
      </c>
      <c r="M3" s="14">
        <v>267.58999999999997</v>
      </c>
      <c r="N3" t="s">
        <v>239</v>
      </c>
    </row>
    <row r="4" spans="1:14" x14ac:dyDescent="0.25">
      <c r="A4" t="s">
        <v>74</v>
      </c>
      <c r="B4" t="s">
        <v>75</v>
      </c>
      <c r="C4" t="s">
        <v>76</v>
      </c>
      <c r="D4" t="s">
        <v>77</v>
      </c>
      <c r="E4" t="s">
        <v>78</v>
      </c>
      <c r="F4" t="s">
        <v>79</v>
      </c>
      <c r="G4" t="s">
        <v>79</v>
      </c>
      <c r="H4" t="s">
        <v>79</v>
      </c>
      <c r="J4" t="s">
        <v>79</v>
      </c>
      <c r="L4" t="s">
        <v>79</v>
      </c>
      <c r="M4" s="14">
        <f>M3/1000000</f>
        <v>2.6758999999999995E-4</v>
      </c>
      <c r="N4" t="s">
        <v>240</v>
      </c>
    </row>
    <row r="5" spans="1:14" x14ac:dyDescent="0.25">
      <c r="A5" t="s">
        <v>80</v>
      </c>
      <c r="C5" t="s">
        <v>10</v>
      </c>
      <c r="D5" t="s">
        <v>77</v>
      </c>
      <c r="E5">
        <v>0.25012000000000001</v>
      </c>
      <c r="F5">
        <v>2.66E-3</v>
      </c>
      <c r="G5">
        <v>2.48E-3</v>
      </c>
      <c r="H5">
        <v>0.25525999999999999</v>
      </c>
      <c r="J5">
        <v>4.5039999999999997E-2</v>
      </c>
      <c r="L5">
        <v>0.30030000000000001</v>
      </c>
      <c r="M5">
        <f>L5*$M$4</f>
        <v>8.0357276999999994E-5</v>
      </c>
    </row>
    <row r="6" spans="1:14" x14ac:dyDescent="0.25">
      <c r="A6" t="s">
        <v>81</v>
      </c>
      <c r="C6" t="s">
        <v>10</v>
      </c>
      <c r="D6" t="s">
        <v>77</v>
      </c>
      <c r="E6">
        <v>0.25846999999999998</v>
      </c>
      <c r="F6">
        <v>1.2999999999999999E-4</v>
      </c>
      <c r="G6">
        <v>2.5400000000000002E-3</v>
      </c>
      <c r="H6">
        <v>0.26113999999999998</v>
      </c>
      <c r="J6">
        <v>4.8039999999999999E-2</v>
      </c>
      <c r="L6">
        <v>0.30918000000000001</v>
      </c>
      <c r="M6">
        <f>L6*$M$4</f>
        <v>8.2733476199999987E-5</v>
      </c>
    </row>
    <row r="7" spans="1:14" x14ac:dyDescent="0.25">
      <c r="A7" t="s">
        <v>82</v>
      </c>
      <c r="E7" t="s">
        <v>83</v>
      </c>
      <c r="J7" t="s">
        <v>83</v>
      </c>
      <c r="L7" t="s">
        <v>83</v>
      </c>
    </row>
    <row r="8" spans="1:14" x14ac:dyDescent="0.25">
      <c r="A8" t="s">
        <v>114</v>
      </c>
      <c r="C8" t="s">
        <v>113</v>
      </c>
      <c r="D8" t="s">
        <v>77</v>
      </c>
      <c r="E8">
        <v>0</v>
      </c>
      <c r="H8">
        <v>1.7000000000000001E-2</v>
      </c>
      <c r="J8">
        <v>1.3504</v>
      </c>
      <c r="L8">
        <v>1.3673999999999999</v>
      </c>
      <c r="M8">
        <f t="shared" ref="M8:M19" si="0">L8*$M$4</f>
        <v>3.6590256599999994E-4</v>
      </c>
    </row>
    <row r="9" spans="1:14" x14ac:dyDescent="0.25">
      <c r="C9" t="s">
        <v>10</v>
      </c>
      <c r="D9" t="s">
        <v>77</v>
      </c>
      <c r="H9">
        <v>1.8E-3</v>
      </c>
      <c r="J9">
        <v>0.14305000000000001</v>
      </c>
      <c r="L9">
        <v>0.14485000000000001</v>
      </c>
      <c r="M9">
        <f t="shared" si="0"/>
        <v>3.8760411499999997E-5</v>
      </c>
    </row>
    <row r="10" spans="1:14" x14ac:dyDescent="0.25">
      <c r="A10" s="22" t="s">
        <v>116</v>
      </c>
      <c r="B10" s="23"/>
      <c r="C10" s="23" t="s">
        <v>10</v>
      </c>
      <c r="D10" s="23"/>
      <c r="E10" s="23" t="s">
        <v>115</v>
      </c>
      <c r="F10" s="23"/>
      <c r="G10" s="23"/>
      <c r="H10" s="23">
        <v>1.8E-3</v>
      </c>
      <c r="I10" s="23"/>
      <c r="J10" s="23">
        <v>0.10385999999999999</v>
      </c>
      <c r="K10" s="23"/>
      <c r="L10" s="24">
        <v>6.4042000000000002E-2</v>
      </c>
      <c r="M10">
        <f t="shared" si="0"/>
        <v>1.7136998779999996E-5</v>
      </c>
    </row>
    <row r="11" spans="1:14" x14ac:dyDescent="0.25">
      <c r="A11" s="25"/>
      <c r="B11" s="26"/>
      <c r="C11" s="27" t="s">
        <v>134</v>
      </c>
      <c r="D11" s="26"/>
      <c r="E11" s="26"/>
      <c r="F11" s="26"/>
      <c r="G11" s="26"/>
      <c r="H11" s="26"/>
      <c r="I11" s="26"/>
      <c r="J11" s="26"/>
      <c r="K11" s="26"/>
      <c r="L11" s="28">
        <v>0.60456350000000003</v>
      </c>
      <c r="M11">
        <f t="shared" si="0"/>
        <v>1.6177514696499997E-4</v>
      </c>
    </row>
    <row r="12" spans="1:14" x14ac:dyDescent="0.25">
      <c r="A12" t="s">
        <v>84</v>
      </c>
      <c r="C12" t="s">
        <v>10</v>
      </c>
      <c r="D12" t="s">
        <v>77</v>
      </c>
      <c r="E12">
        <v>0.25857000000000002</v>
      </c>
      <c r="F12">
        <v>5.5000000000000003E-4</v>
      </c>
      <c r="G12">
        <v>7.1000000000000002E-4</v>
      </c>
      <c r="H12">
        <v>0.25982</v>
      </c>
      <c r="J12">
        <v>4.8039999999999999E-2</v>
      </c>
      <c r="L12">
        <v>0.30786000000000002</v>
      </c>
      <c r="M12">
        <f t="shared" si="0"/>
        <v>8.238025739999999E-5</v>
      </c>
    </row>
    <row r="13" spans="1:14" x14ac:dyDescent="0.25">
      <c r="A13" t="s">
        <v>85</v>
      </c>
      <c r="C13" t="s">
        <v>10</v>
      </c>
      <c r="D13" t="s">
        <v>77</v>
      </c>
      <c r="E13">
        <v>0.20515</v>
      </c>
      <c r="F13">
        <v>2.9999999999999997E-4</v>
      </c>
      <c r="G13">
        <v>1.2E-4</v>
      </c>
      <c r="H13">
        <v>0.20558000000000001</v>
      </c>
      <c r="J13">
        <v>3.0079999999999999E-2</v>
      </c>
      <c r="L13">
        <v>0.23566000000000001</v>
      </c>
      <c r="M13">
        <f t="shared" si="0"/>
        <v>6.3060259399999984E-5</v>
      </c>
    </row>
    <row r="14" spans="1:14" x14ac:dyDescent="0.25">
      <c r="A14" t="s">
        <v>86</v>
      </c>
      <c r="C14" t="s">
        <v>10</v>
      </c>
      <c r="D14" t="s">
        <v>77</v>
      </c>
      <c r="E14">
        <v>0.33324999999999999</v>
      </c>
      <c r="F14">
        <v>2.5999999999999998E-4</v>
      </c>
      <c r="G14">
        <v>5.7200000000000003E-3</v>
      </c>
      <c r="H14">
        <v>0.33922999999999998</v>
      </c>
      <c r="J14">
        <v>5.5419999999999997E-2</v>
      </c>
      <c r="L14">
        <v>0.39464999999999995</v>
      </c>
      <c r="M14">
        <f t="shared" si="0"/>
        <v>1.0560439349999996E-4</v>
      </c>
    </row>
    <row r="15" spans="1:14" x14ac:dyDescent="0.25">
      <c r="A15" t="s">
        <v>87</v>
      </c>
      <c r="C15" t="s">
        <v>10</v>
      </c>
      <c r="D15" t="s">
        <v>77</v>
      </c>
      <c r="E15">
        <v>0.33587</v>
      </c>
      <c r="F15">
        <v>6.0000000000000002E-5</v>
      </c>
      <c r="G15">
        <v>2.9099999999999998E-3</v>
      </c>
      <c r="H15">
        <v>0.33883999999999997</v>
      </c>
      <c r="J15">
        <v>5.5419999999999997E-2</v>
      </c>
      <c r="L15">
        <v>0.39425999999999994</v>
      </c>
      <c r="M15">
        <f t="shared" si="0"/>
        <v>1.0550003339999996E-4</v>
      </c>
    </row>
    <row r="16" spans="1:14" x14ac:dyDescent="0.25">
      <c r="A16" t="s">
        <v>88</v>
      </c>
      <c r="C16" t="s">
        <v>10</v>
      </c>
      <c r="D16" t="s">
        <v>77</v>
      </c>
      <c r="E16">
        <v>0.31139</v>
      </c>
      <c r="F16">
        <v>4.0960000000000003E-2</v>
      </c>
      <c r="G16">
        <v>5.6499999999999996E-3</v>
      </c>
      <c r="H16">
        <v>0.35799999999999998</v>
      </c>
      <c r="J16">
        <v>5.5419999999999997E-2</v>
      </c>
      <c r="L16">
        <v>0.41342000000000001</v>
      </c>
      <c r="M16">
        <f t="shared" si="0"/>
        <v>1.1062705779999998E-4</v>
      </c>
    </row>
    <row r="17" spans="1:14" x14ac:dyDescent="0.25">
      <c r="A17" t="s">
        <v>89</v>
      </c>
      <c r="C17" t="s">
        <v>10</v>
      </c>
      <c r="D17" t="s">
        <v>77</v>
      </c>
      <c r="E17">
        <v>0.34715000000000001</v>
      </c>
      <c r="F17">
        <v>3.3800000000000002E-3</v>
      </c>
      <c r="G17">
        <v>8.2100000000000003E-3</v>
      </c>
      <c r="H17">
        <v>0.35874</v>
      </c>
      <c r="J17">
        <v>5.5419999999999997E-2</v>
      </c>
      <c r="L17">
        <v>0.41415999999999997</v>
      </c>
      <c r="M17">
        <f t="shared" si="0"/>
        <v>1.1082507439999998E-4</v>
      </c>
    </row>
    <row r="18" spans="1:14" x14ac:dyDescent="0.25">
      <c r="A18" t="s">
        <v>90</v>
      </c>
      <c r="C18" t="s">
        <v>10</v>
      </c>
      <c r="D18" t="s">
        <v>77</v>
      </c>
      <c r="E18">
        <v>0.26606999999999997</v>
      </c>
      <c r="F18">
        <v>1.4999999999999999E-4</v>
      </c>
      <c r="G18">
        <v>2.9399999999999999E-3</v>
      </c>
      <c r="H18">
        <v>0.26916000000000001</v>
      </c>
      <c r="J18">
        <v>5.1049999999999998E-2</v>
      </c>
      <c r="L18">
        <v>0.32020999999999999</v>
      </c>
      <c r="M18">
        <f t="shared" si="0"/>
        <v>8.5684993899999982E-5</v>
      </c>
    </row>
    <row r="19" spans="1:14" x14ac:dyDescent="0.25">
      <c r="A19" s="15" t="s">
        <v>133</v>
      </c>
      <c r="B19" s="16"/>
      <c r="C19" s="17" t="s">
        <v>134</v>
      </c>
      <c r="D19" s="18" t="s">
        <v>77</v>
      </c>
      <c r="E19" s="19">
        <v>2.5529999999999999</v>
      </c>
      <c r="F19" s="19">
        <v>1.1999999999999999E-3</v>
      </c>
      <c r="G19" s="19">
        <v>1.83E-2</v>
      </c>
      <c r="H19" s="19">
        <v>2.5724999999999998</v>
      </c>
      <c r="I19" s="12"/>
      <c r="J19" s="19">
        <v>0.53480000000000005</v>
      </c>
      <c r="K19" s="12"/>
      <c r="L19">
        <v>3.1073</v>
      </c>
      <c r="M19">
        <f t="shared" si="0"/>
        <v>8.3148240699999982E-4</v>
      </c>
    </row>
    <row r="20" spans="1:14" x14ac:dyDescent="0.25">
      <c r="A20" t="s">
        <v>91</v>
      </c>
      <c r="E20" t="s">
        <v>92</v>
      </c>
      <c r="J20" t="s">
        <v>92</v>
      </c>
      <c r="L20" t="s">
        <v>92</v>
      </c>
    </row>
    <row r="21" spans="1:14" x14ac:dyDescent="0.25">
      <c r="A21" t="s">
        <v>93</v>
      </c>
      <c r="C21" t="s">
        <v>10</v>
      </c>
      <c r="D21" t="s">
        <v>77</v>
      </c>
      <c r="E21">
        <v>0.28164</v>
      </c>
      <c r="F21">
        <v>2.3000000000000001E-4</v>
      </c>
      <c r="G21">
        <v>1.0200000000000001E-3</v>
      </c>
      <c r="H21">
        <v>0.28288999999999997</v>
      </c>
      <c r="J21">
        <v>4.8039999999999999E-2</v>
      </c>
      <c r="L21">
        <v>0.33092999999999995</v>
      </c>
      <c r="M21">
        <f t="shared" ref="M21:M35" si="1">L21*$M$4</f>
        <v>8.8553558699999964E-5</v>
      </c>
      <c r="N21" s="29"/>
    </row>
    <row r="22" spans="1:14" x14ac:dyDescent="0.25">
      <c r="A22" t="s">
        <v>94</v>
      </c>
      <c r="C22" t="s">
        <v>10</v>
      </c>
      <c r="D22" t="s">
        <v>77</v>
      </c>
      <c r="E22">
        <v>0.26823000000000002</v>
      </c>
      <c r="F22">
        <v>2.7E-4</v>
      </c>
      <c r="G22">
        <v>2.4410000000000001E-2</v>
      </c>
      <c r="H22">
        <v>0.29291</v>
      </c>
      <c r="J22">
        <v>5.1049999999999998E-2</v>
      </c>
      <c r="L22">
        <v>0.34395999999999999</v>
      </c>
      <c r="M22">
        <f t="shared" si="1"/>
        <v>9.2040256399999979E-5</v>
      </c>
    </row>
    <row r="23" spans="1:14" x14ac:dyDescent="0.25">
      <c r="A23" t="s">
        <v>95</v>
      </c>
      <c r="C23" t="s">
        <v>10</v>
      </c>
      <c r="D23" t="s">
        <v>77</v>
      </c>
      <c r="E23">
        <v>0.20515</v>
      </c>
      <c r="F23">
        <v>2.9999999999999997E-4</v>
      </c>
      <c r="G23">
        <v>1.2E-4</v>
      </c>
      <c r="H23">
        <v>0.20558000000000001</v>
      </c>
      <c r="J23">
        <v>7.1999999999999995E-2</v>
      </c>
      <c r="L23">
        <v>0.27757999999999999</v>
      </c>
      <c r="M23">
        <f t="shared" si="1"/>
        <v>7.4277632199999986E-5</v>
      </c>
    </row>
    <row r="24" spans="1:14" x14ac:dyDescent="0.25">
      <c r="A24" t="s">
        <v>96</v>
      </c>
      <c r="C24" t="s">
        <v>10</v>
      </c>
      <c r="D24" t="s">
        <v>77</v>
      </c>
      <c r="E24">
        <v>0.22999</v>
      </c>
      <c r="F24">
        <v>1E-4</v>
      </c>
      <c r="G24">
        <v>1.8000000000000001E-4</v>
      </c>
      <c r="H24">
        <v>0.23027</v>
      </c>
      <c r="J24">
        <v>2.8799999999999999E-2</v>
      </c>
      <c r="L24">
        <v>0.25907000000000002</v>
      </c>
      <c r="M24">
        <f t="shared" si="1"/>
        <v>6.9324541299999997E-5</v>
      </c>
      <c r="N24" s="29"/>
    </row>
    <row r="25" spans="1:14" x14ac:dyDescent="0.25">
      <c r="C25" t="s">
        <v>97</v>
      </c>
      <c r="D25" t="s">
        <v>77</v>
      </c>
      <c r="E25">
        <v>6.7404000000000002</v>
      </c>
      <c r="F25">
        <v>2.8E-3</v>
      </c>
      <c r="G25">
        <v>5.1999999999999998E-3</v>
      </c>
      <c r="H25">
        <v>6.7484999999999999</v>
      </c>
      <c r="J25">
        <v>0.84404999999999997</v>
      </c>
      <c r="L25">
        <v>7.5925500000000001</v>
      </c>
      <c r="M25">
        <f t="shared" si="1"/>
        <v>2.0316904544999998E-3</v>
      </c>
    </row>
    <row r="26" spans="1:14" x14ac:dyDescent="0.25">
      <c r="A26" t="s">
        <v>98</v>
      </c>
      <c r="C26" t="s">
        <v>10</v>
      </c>
      <c r="D26" t="s">
        <v>77</v>
      </c>
      <c r="E26">
        <v>0.27861999999999998</v>
      </c>
      <c r="F26">
        <v>1.7000000000000001E-4</v>
      </c>
      <c r="G26">
        <v>7.3999999999999999E-4</v>
      </c>
      <c r="H26">
        <v>0.27953</v>
      </c>
      <c r="J26">
        <v>3.3939999999999998E-2</v>
      </c>
      <c r="L26">
        <v>0.31347000000000003</v>
      </c>
      <c r="M26">
        <f t="shared" si="1"/>
        <v>8.3881437299999996E-5</v>
      </c>
    </row>
    <row r="27" spans="1:14" x14ac:dyDescent="0.25">
      <c r="A27" t="s">
        <v>99</v>
      </c>
      <c r="C27" t="s">
        <v>10</v>
      </c>
      <c r="D27" t="s">
        <v>77</v>
      </c>
      <c r="E27">
        <v>0.24898999999999999</v>
      </c>
      <c r="F27">
        <v>2.2000000000000001E-4</v>
      </c>
      <c r="G27">
        <v>6.4000000000000005E-4</v>
      </c>
      <c r="H27">
        <v>0.24984000000000001</v>
      </c>
      <c r="J27">
        <v>3.5220000000000001E-2</v>
      </c>
      <c r="L27">
        <v>0.28505999999999998</v>
      </c>
      <c r="M27">
        <f t="shared" si="1"/>
        <v>7.627920539999998E-5</v>
      </c>
    </row>
    <row r="28" spans="1:14" x14ac:dyDescent="0.25">
      <c r="A28" t="s">
        <v>100</v>
      </c>
      <c r="C28" t="s">
        <v>10</v>
      </c>
      <c r="D28" t="s">
        <v>77</v>
      </c>
      <c r="E28">
        <v>0.20515</v>
      </c>
      <c r="F28">
        <v>2.9999999999999997E-4</v>
      </c>
      <c r="G28">
        <v>1.2E-4</v>
      </c>
      <c r="H28">
        <v>0.20558000000000001</v>
      </c>
      <c r="J28">
        <v>1.9959999999999999E-2</v>
      </c>
      <c r="L28">
        <v>0.22554000000000002</v>
      </c>
      <c r="M28">
        <f t="shared" si="1"/>
        <v>6.0352248599999995E-5</v>
      </c>
    </row>
    <row r="29" spans="1:14" x14ac:dyDescent="0.25">
      <c r="C29" t="s">
        <v>97</v>
      </c>
      <c r="D29" t="s">
        <v>77</v>
      </c>
      <c r="E29">
        <v>6.0125000000000002</v>
      </c>
      <c r="F29">
        <v>8.8999999999999999E-3</v>
      </c>
      <c r="G29">
        <v>3.5999999999999999E-3</v>
      </c>
      <c r="H29">
        <v>6.0250000000000004</v>
      </c>
      <c r="J29">
        <v>0.58504</v>
      </c>
      <c r="L29">
        <v>6.6100400000000006</v>
      </c>
      <c r="M29">
        <f t="shared" si="1"/>
        <v>1.7687806035999998E-3</v>
      </c>
    </row>
    <row r="30" spans="1:14" x14ac:dyDescent="0.25">
      <c r="A30" t="s">
        <v>101</v>
      </c>
      <c r="C30" t="s">
        <v>10</v>
      </c>
      <c r="D30" t="s">
        <v>77</v>
      </c>
      <c r="E30">
        <v>0.22356999999999999</v>
      </c>
      <c r="F30">
        <v>2.5999999999999998E-4</v>
      </c>
      <c r="G30">
        <v>5.0800000000000003E-3</v>
      </c>
      <c r="H30">
        <v>0.22889999999999999</v>
      </c>
      <c r="J30">
        <v>2.7230000000000001E-2</v>
      </c>
      <c r="L30">
        <v>0.25612999999999997</v>
      </c>
      <c r="M30">
        <f t="shared" si="1"/>
        <v>6.8537826699999985E-5</v>
      </c>
    </row>
    <row r="31" spans="1:14" x14ac:dyDescent="0.25">
      <c r="A31" t="s">
        <v>102</v>
      </c>
      <c r="C31" t="s">
        <v>10</v>
      </c>
      <c r="D31" t="s">
        <v>77</v>
      </c>
      <c r="E31">
        <v>0.25226999999999999</v>
      </c>
      <c r="F31">
        <v>5.1000000000000004E-4</v>
      </c>
      <c r="G31">
        <v>1.7099999999999999E-3</v>
      </c>
      <c r="H31">
        <v>0.25448999999999999</v>
      </c>
      <c r="J31">
        <v>4.5039999999999997E-2</v>
      </c>
      <c r="L31">
        <v>0.29952999999999996</v>
      </c>
      <c r="M31">
        <f t="shared" si="1"/>
        <v>8.0151232699999974E-5</v>
      </c>
    </row>
    <row r="32" spans="1:14" x14ac:dyDescent="0.25">
      <c r="A32" s="20" t="s">
        <v>135</v>
      </c>
      <c r="B32" s="16"/>
      <c r="C32" s="17" t="s">
        <v>134</v>
      </c>
      <c r="D32" s="18" t="s">
        <v>77</v>
      </c>
      <c r="E32" s="19">
        <v>2.2351999999999999</v>
      </c>
      <c r="F32" s="19">
        <v>3.3999999999999998E-3</v>
      </c>
      <c r="G32" s="19">
        <v>6.4000000000000003E-3</v>
      </c>
      <c r="H32" s="19">
        <v>2.2450000000000001</v>
      </c>
      <c r="I32" s="21"/>
      <c r="J32" s="19">
        <v>0.42199999999999999</v>
      </c>
      <c r="K32" s="21"/>
      <c r="L32" s="19">
        <f>SUM(J32,H32)</f>
        <v>2.6670000000000003</v>
      </c>
      <c r="M32">
        <f t="shared" si="1"/>
        <v>7.1366252999999994E-4</v>
      </c>
    </row>
    <row r="33" spans="1:13" x14ac:dyDescent="0.25">
      <c r="A33" t="s">
        <v>103</v>
      </c>
      <c r="C33" t="s">
        <v>10</v>
      </c>
      <c r="D33" t="s">
        <v>77</v>
      </c>
      <c r="E33">
        <v>0.33844999999999997</v>
      </c>
      <c r="F33">
        <v>2.4000000000000001E-4</v>
      </c>
      <c r="G33">
        <v>7.8899999999999994E-3</v>
      </c>
      <c r="H33">
        <v>0.34658</v>
      </c>
      <c r="J33">
        <v>4.122E-2</v>
      </c>
      <c r="L33">
        <v>0.38779999999999998</v>
      </c>
      <c r="M33">
        <f t="shared" si="1"/>
        <v>1.0377140199999997E-4</v>
      </c>
    </row>
    <row r="34" spans="1:13" x14ac:dyDescent="0.25">
      <c r="A34" t="s">
        <v>104</v>
      </c>
      <c r="C34" t="s">
        <v>10</v>
      </c>
      <c r="D34" t="s">
        <v>77</v>
      </c>
      <c r="E34">
        <v>0.25802000000000003</v>
      </c>
      <c r="F34">
        <v>2.4000000000000001E-4</v>
      </c>
      <c r="G34">
        <v>7.1000000000000002E-4</v>
      </c>
      <c r="H34">
        <v>0.25896999999999998</v>
      </c>
      <c r="J34">
        <v>3.143E-2</v>
      </c>
      <c r="L34">
        <v>0.29039999999999999</v>
      </c>
      <c r="M34">
        <f t="shared" si="1"/>
        <v>7.770813599999998E-5</v>
      </c>
    </row>
    <row r="35" spans="1:13" x14ac:dyDescent="0.25">
      <c r="C35" t="s">
        <v>97</v>
      </c>
      <c r="D35" t="s">
        <v>77</v>
      </c>
      <c r="E35">
        <v>7.5620000000000003</v>
      </c>
      <c r="F35">
        <v>7.0000000000000001E-3</v>
      </c>
      <c r="G35">
        <v>2.07E-2</v>
      </c>
      <c r="H35">
        <v>7.5895999999999999</v>
      </c>
      <c r="J35">
        <v>0.92107000000000006</v>
      </c>
      <c r="L35">
        <v>8.5106699999999993</v>
      </c>
      <c r="M35">
        <f t="shared" si="1"/>
        <v>2.2773701852999992E-3</v>
      </c>
    </row>
    <row r="36" spans="1:13" x14ac:dyDescent="0.25">
      <c r="A36" t="s">
        <v>105</v>
      </c>
      <c r="E36" t="s">
        <v>83</v>
      </c>
      <c r="J36" t="s">
        <v>83</v>
      </c>
      <c r="L36" t="s">
        <v>83</v>
      </c>
    </row>
    <row r="37" spans="1:13" x14ac:dyDescent="0.25">
      <c r="A37" t="s">
        <v>121</v>
      </c>
      <c r="B37" t="s">
        <v>122</v>
      </c>
      <c r="C37" t="s">
        <v>120</v>
      </c>
      <c r="D37" t="s">
        <v>77</v>
      </c>
      <c r="J37">
        <v>77.38</v>
      </c>
      <c r="L37">
        <v>77.38</v>
      </c>
      <c r="M37">
        <f>L37*$M$4</f>
        <v>2.0706114199999993E-2</v>
      </c>
    </row>
    <row r="38" spans="1:13" x14ac:dyDescent="0.25">
      <c r="C38" t="s">
        <v>10</v>
      </c>
      <c r="D38" t="s">
        <v>150</v>
      </c>
      <c r="L38">
        <f>L37/3869</f>
        <v>0.02</v>
      </c>
      <c r="M38" s="14">
        <f>L38*M4</f>
        <v>5.3517999999999993E-6</v>
      </c>
    </row>
    <row r="39" spans="1:13" x14ac:dyDescent="0.25">
      <c r="A39" s="10" t="s">
        <v>107</v>
      </c>
    </row>
  </sheetData>
  <sheetProtection password="BB93" sheet="1" objects="1" scenarios="1" selectLockedCells="1" selectUnlockedCells="1"/>
  <phoneticPr fontId="0" type="noConversion"/>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1D1E98B3209D4493493866D5B8328A" ma:contentTypeVersion="4" ma:contentTypeDescription="Create a new document." ma:contentTypeScope="" ma:versionID="ac47f5553e961b7dd30a5b0fb0f91216">
  <xsd:schema xmlns:xsd="http://www.w3.org/2001/XMLSchema" xmlns:xs="http://www.w3.org/2001/XMLSchema" xmlns:p="http://schemas.microsoft.com/office/2006/metadata/properties" xmlns:ns3="fad5256b-9034-4098-a484-2992d39a629e" targetNamespace="http://schemas.microsoft.com/office/2006/metadata/properties" ma:root="true" ma:fieldsID="db50f7a945ea3e1e2a265e723e8afb0b" ns3:_="">
    <xsd:import namespace="fad5256b-9034-4098-a484-2992d39a629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d5256b-9034-4098-a484-2992d39a62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A24E98-D18D-49DC-AC7E-F4014E6A40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d5256b-9034-4098-a484-2992d39a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CAE3EB-29C3-4DBD-AB01-A74F8796698F}">
  <ds:schemaRefs>
    <ds:schemaRef ds:uri="http://schemas.microsoft.com/sharepoint/v3/contenttype/forms"/>
  </ds:schemaRefs>
</ds:datastoreItem>
</file>

<file path=customXml/itemProps3.xml><?xml version="1.0" encoding="utf-8"?>
<ds:datastoreItem xmlns:ds="http://schemas.openxmlformats.org/officeDocument/2006/customXml" ds:itemID="{1B140192-7E74-4EDB-A0B3-A968850ABC19}">
  <ds:schemaRefs>
    <ds:schemaRef ds:uri="http://purl.org/dc/elements/1.1/"/>
    <ds:schemaRef ds:uri="http://schemas.microsoft.com/office/2006/metadata/properties"/>
    <ds:schemaRef ds:uri="fad5256b-9034-4098-a484-2992d39a629e"/>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DataEntrySheet</vt:lpstr>
      <vt:lpstr>Breakdown of Results</vt:lpstr>
      <vt:lpstr>BackgroundCalculations_Current</vt:lpstr>
      <vt:lpstr>BackCalculation on habitation</vt:lpstr>
      <vt:lpstr>BackgroundCalculations_Yr3</vt:lpstr>
      <vt:lpstr>BackgroundCalculation_Future</vt:lpstr>
      <vt:lpstr>AdditionalExternalDatasets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Ellie</dc:creator>
  <cp:lastModifiedBy>Lewis, Paul M J (ESNR-Planning)</cp:lastModifiedBy>
  <dcterms:created xsi:type="dcterms:W3CDTF">2012-02-29T16:29:06Z</dcterms:created>
  <dcterms:modified xsi:type="dcterms:W3CDTF">2020-01-08T08:58:51Z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0x010100031D1E98B3209D4493493866D5B8328A</vt:lpwstr>
  </property>
</Properties>
</file>