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queryTables/queryTable1.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hidePivotFieldList="1"/>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8_{5748A731-EB91-47B2-962A-43D781FB5E31}" xr6:coauthVersionLast="47" xr6:coauthVersionMax="47" xr10:uidLastSave="{00000000-0000-0000-0000-000000000000}"/>
  <workbookProtection lockStructure="1"/>
  <bookViews>
    <workbookView xWindow="-120" yWindow="-120" windowWidth="29040" windowHeight="15840" tabRatio="858" xr2:uid="{00000000-000D-0000-FFFF-FFFF00000000}"/>
  </bookViews>
  <sheets>
    <sheet name="FrontPage" sheetId="13" r:id="rId1"/>
    <sheet name="NDR3" sheetId="2" r:id="rId2"/>
    <sheet name="Certificate" sheetId="17" r:id="rId3"/>
    <sheet name="ValidationSheet" sheetId="4" r:id="rId4"/>
    <sheet name="Language" sheetId="12" state="hidden" r:id="rId5"/>
    <sheet name="Guidance Notes - English" sheetId="18" r:id="rId6"/>
    <sheet name="Nodiadau Cyfarwyddyd - Cymraeg" sheetId="19" r:id="rId7"/>
    <sheet name="Survey Response Burden" sheetId="11" r:id="rId8"/>
    <sheet name="Comments" sheetId="10" r:id="rId9"/>
    <sheet name="Details" sheetId="7" state="hidden" r:id="rId10"/>
    <sheet name="Data" sheetId="8" state="hidden" r:id="rId11"/>
    <sheet name="Transfer" sheetId="5" state="hidden" r:id="rId12"/>
  </sheets>
  <definedNames>
    <definedName name="_GoBack" localSheetId="11">Transfer!$R$2</definedName>
    <definedName name="_Hlk158904852" localSheetId="5">'Guidance Notes - English'!$B$166</definedName>
    <definedName name="_Hlk158904852" localSheetId="6">'Nodiadau Cyfarwyddyd - Cymraeg'!$B$140</definedName>
    <definedName name="_Hlk164084634" localSheetId="6">'Nodiadau Cyfarwyddyd - Cymraeg'!$B$188</definedName>
    <definedName name="_Hlt71430386" localSheetId="5">'Guidance Notes - English'!$B$36</definedName>
    <definedName name="_Hlt71430386" localSheetId="6">'Nodiadau Cyfarwyddyd - Cymraeg'!$B$34</definedName>
    <definedName name="_Hlt71430713" localSheetId="5">'Guidance Notes - English'!$B$38</definedName>
    <definedName name="_Hlt71430713" localSheetId="6">'Nodiadau Cyfarwyddyd - Cymraeg'!#REF!</definedName>
    <definedName name="_NDR3" localSheetId="5">#REF!</definedName>
    <definedName name="_NDR3" localSheetId="6">#REF!</definedName>
    <definedName name="_NDR3">'NDR3'!$C$9:$O$80</definedName>
    <definedName name="_RV" localSheetId="5">#REF!</definedName>
    <definedName name="_RV" localSheetId="6">#REF!</definedName>
    <definedName name="_RV">Details!$B$37:$D$79</definedName>
    <definedName name="_RV2">Details!$A$37:$D$79</definedName>
    <definedName name="_tab1">Transfer!$A$3:$F$37</definedName>
    <definedName name="_Toc100821024" localSheetId="5">'Guidance Notes - English'!$B$2</definedName>
    <definedName name="_Toc100821024" localSheetId="6">'Nodiadau Cyfarwyddyd - Cymraeg'!$B$2</definedName>
    <definedName name="_Toc100821025" localSheetId="5">'Guidance Notes - English'!$B$3</definedName>
    <definedName name="_Toc100821025" localSheetId="6">'Nodiadau Cyfarwyddyd - Cymraeg'!$B$3</definedName>
    <definedName name="_Toc100830147" localSheetId="6">'Nodiadau Cyfarwyddyd - Cymraeg'!$B$35</definedName>
    <definedName name="_Toc100830148" localSheetId="6">'Nodiadau Cyfarwyddyd - Cymraeg'!$B$52</definedName>
    <definedName name="_Toc100830149" localSheetId="6">'Nodiadau Cyfarwyddyd - Cymraeg'!$B$63</definedName>
    <definedName name="_Toc100830150" localSheetId="6">'Nodiadau Cyfarwyddyd - Cymraeg'!$B$65</definedName>
    <definedName name="_Toc100830151" localSheetId="6">'Nodiadau Cyfarwyddyd - Cymraeg'!$B$77</definedName>
    <definedName name="_Toc100830152" localSheetId="6">'Nodiadau Cyfarwyddyd - Cymraeg'!$B$86</definedName>
    <definedName name="_Toc100830153" localSheetId="6">'Nodiadau Cyfarwyddyd - Cymraeg'!$B$93</definedName>
    <definedName name="_Toc100830154" localSheetId="6">'Nodiadau Cyfarwyddyd - Cymraeg'!$B$108</definedName>
    <definedName name="_Toc100830155" localSheetId="6">'Nodiadau Cyfarwyddyd - Cymraeg'!$B$117</definedName>
    <definedName name="_Toc100830156" localSheetId="6">'Nodiadau Cyfarwyddyd - Cymraeg'!$B$126</definedName>
    <definedName name="_Toc100830157" localSheetId="6">'Nodiadau Cyfarwyddyd - Cymraeg'!$B$137</definedName>
    <definedName name="_Toc100830158" localSheetId="6">'Nodiadau Cyfarwyddyd - Cymraeg'!$B$140</definedName>
    <definedName name="_Toc100830159" localSheetId="6">'Nodiadau Cyfarwyddyd - Cymraeg'!$B$143</definedName>
    <definedName name="_Toc100830160" localSheetId="6">'Nodiadau Cyfarwyddyd - Cymraeg'!$B$146</definedName>
    <definedName name="_Toc100830161" localSheetId="6">'Nodiadau Cyfarwyddyd - Cymraeg'!$B$163</definedName>
    <definedName name="_Toc100830162" localSheetId="6">'Nodiadau Cyfarwyddyd - Cymraeg'!$B$165</definedName>
    <definedName name="_Toc100830163" localSheetId="6">'Nodiadau Cyfarwyddyd - Cymraeg'!$B$176</definedName>
    <definedName name="_Toc100830164" localSheetId="6">'Nodiadau Cyfarwyddyd - Cymraeg'!$B$187</definedName>
    <definedName name="_Toc100830166" localSheetId="6">'Nodiadau Cyfarwyddyd - Cymraeg'!$B$198</definedName>
    <definedName name="_Toc100830167" localSheetId="6">'Nodiadau Cyfarwyddyd - Cymraeg'!$B$210</definedName>
    <definedName name="_Toc100830168" localSheetId="6">'Nodiadau Cyfarwyddyd - Cymraeg'!$B$229</definedName>
    <definedName name="_Toc100830169" localSheetId="6">'Nodiadau Cyfarwyddyd - Cymraeg'!$B$232</definedName>
    <definedName name="_Toc100830170" localSheetId="6">'Nodiadau Cyfarwyddyd - Cymraeg'!$B$235</definedName>
    <definedName name="_Toc100830171" localSheetId="6">'Nodiadau Cyfarwyddyd - Cymraeg'!$B$250</definedName>
    <definedName name="_Toc100830172" localSheetId="6">'Nodiadau Cyfarwyddyd - Cymraeg'!$B$262</definedName>
    <definedName name="_Toc100830173" localSheetId="6">'Nodiadau Cyfarwyddyd - Cymraeg'!$B$265</definedName>
    <definedName name="_Toc100830174" localSheetId="6">'Nodiadau Cyfarwyddyd - Cymraeg'!$B$267</definedName>
    <definedName name="_Toc100830176" localSheetId="6">'Nodiadau Cyfarwyddyd - Cymraeg'!$B$288</definedName>
    <definedName name="_Toc158729290" localSheetId="5">'Guidance Notes - English'!$B$35</definedName>
    <definedName name="_Toc158729290" localSheetId="6">'Nodiadau Cyfarwyddyd - Cymraeg'!$B$33</definedName>
    <definedName name="_Toc158729291" localSheetId="5">'Guidance Notes - English'!$B$52</definedName>
    <definedName name="_Toc158729291" localSheetId="6">'Nodiadau Cyfarwyddyd - Cymraeg'!$B$45</definedName>
    <definedName name="_Toc158729292" localSheetId="5">'Guidance Notes - English'!$B$63</definedName>
    <definedName name="_Toc158729292" localSheetId="6">'Nodiadau Cyfarwyddyd - Cymraeg'!$B$53</definedName>
    <definedName name="_Toc158729293" localSheetId="5">'Guidance Notes - English'!$B$65</definedName>
    <definedName name="_Toc158729293" localSheetId="6">'Nodiadau Cyfarwyddyd - Cymraeg'!$B$55</definedName>
    <definedName name="_Toc158729294" localSheetId="5">'Guidance Notes - English'!$B$77</definedName>
    <definedName name="_Toc158729294" localSheetId="6">'Nodiadau Cyfarwyddyd - Cymraeg'!$B$64</definedName>
    <definedName name="_Toc158729295" localSheetId="5">'Guidance Notes - English'!$B$86</definedName>
    <definedName name="_Toc158729295" localSheetId="6">'Nodiadau Cyfarwyddyd - Cymraeg'!#REF!</definedName>
    <definedName name="_Toc158729296" localSheetId="5">'Guidance Notes - English'!$B$93</definedName>
    <definedName name="_Toc158729296" localSheetId="6">'Nodiadau Cyfarwyddyd - Cymraeg'!$B$76</definedName>
    <definedName name="_Toc158729297" localSheetId="5">'Guidance Notes - English'!$B$108</definedName>
    <definedName name="_Toc158729297" localSheetId="6">'Nodiadau Cyfarwyddyd - Cymraeg'!$B$89</definedName>
    <definedName name="_Toc158729298" localSheetId="5">'Guidance Notes - English'!$B$117</definedName>
    <definedName name="_Toc158729298" localSheetId="6">'Nodiadau Cyfarwyddyd - Cymraeg'!$B$97</definedName>
    <definedName name="_Toc158729299" localSheetId="5">'Guidance Notes - English'!$B$126</definedName>
    <definedName name="_Toc158729299" localSheetId="6">'Nodiadau Cyfarwyddyd - Cymraeg'!$B$106</definedName>
    <definedName name="_Toc158729300" localSheetId="5">'Guidance Notes - English'!$B$137</definedName>
    <definedName name="_Toc158729300" localSheetId="6">'Nodiadau Cyfarwyddyd - Cymraeg'!$B$114</definedName>
    <definedName name="_Toc158729301" localSheetId="5">'Guidance Notes - English'!$B$140</definedName>
    <definedName name="_Toc158729301" localSheetId="6">'Nodiadau Cyfarwyddyd - Cymraeg'!$B$117</definedName>
    <definedName name="_Toc158729302" localSheetId="5">'Guidance Notes - English'!$B$143</definedName>
    <definedName name="_Toc158729302" localSheetId="6">'Nodiadau Cyfarwyddyd - Cymraeg'!$B$119</definedName>
    <definedName name="_Toc158729303" localSheetId="5">'Guidance Notes - English'!$B$146</definedName>
    <definedName name="_Toc158729303" localSheetId="6">'Nodiadau Cyfarwyddyd - Cymraeg'!$B$122</definedName>
    <definedName name="_Toc158729304" localSheetId="5">'Guidance Notes - English'!$B$163</definedName>
    <definedName name="_Toc158729304" localSheetId="6">'Nodiadau Cyfarwyddyd - Cymraeg'!#REF!</definedName>
    <definedName name="_Toc158729305" localSheetId="5">'Guidance Notes - English'!$B$165</definedName>
    <definedName name="_Toc158729305" localSheetId="6">'Nodiadau Cyfarwyddyd - Cymraeg'!$B$139</definedName>
    <definedName name="_Toc158729306" localSheetId="5">'Guidance Notes - English'!$B$176</definedName>
    <definedName name="_Toc158729306" localSheetId="6">'Nodiadau Cyfarwyddyd - Cymraeg'!$B$147</definedName>
    <definedName name="_Toc158729307" localSheetId="5">'Guidance Notes - English'!$B$187</definedName>
    <definedName name="_Toc158729307" localSheetId="6">'Nodiadau Cyfarwyddyd - Cymraeg'!$B$156</definedName>
    <definedName name="_Toc158729309" localSheetId="5">'Guidance Notes - English'!$B$198</definedName>
    <definedName name="_Toc158729309" localSheetId="6">'Nodiadau Cyfarwyddyd - Cymraeg'!#REF!</definedName>
    <definedName name="_Toc158729310" localSheetId="5">'Guidance Notes - English'!$B$210</definedName>
    <definedName name="_Toc158729310" localSheetId="6">'Nodiadau Cyfarwyddyd - Cymraeg'!$B$176</definedName>
    <definedName name="_Toc158729311" localSheetId="5">'Guidance Notes - English'!$B$229</definedName>
    <definedName name="_Toc158729311" localSheetId="6">'Nodiadau Cyfarwyddyd - Cymraeg'!#REF!</definedName>
    <definedName name="_Toc158729312" localSheetId="5">'Guidance Notes - English'!$B$232</definedName>
    <definedName name="_Toc158729312" localSheetId="6">'Nodiadau Cyfarwyddyd - Cymraeg'!#REF!</definedName>
    <definedName name="_Toc158729313" localSheetId="5">'Guidance Notes - English'!$B$235</definedName>
    <definedName name="_Toc158729313" localSheetId="6">'Nodiadau Cyfarwyddyd - Cymraeg'!#REF!</definedName>
    <definedName name="_Toc158729314" localSheetId="5">'Guidance Notes - English'!$B$250</definedName>
    <definedName name="_Toc158729314" localSheetId="6">'Nodiadau Cyfarwyddyd - Cymraeg'!$B$210</definedName>
    <definedName name="_Toc158729315" localSheetId="5">'Guidance Notes - English'!$B$263</definedName>
    <definedName name="_Toc158729315" localSheetId="6">'Nodiadau Cyfarwyddyd - Cymraeg'!$B$223</definedName>
    <definedName name="_Toc158729316" localSheetId="5">'Guidance Notes - English'!$B$266</definedName>
    <definedName name="_Toc158729316" localSheetId="6">'Nodiadau Cyfarwyddyd - Cymraeg'!$B$226</definedName>
    <definedName name="_Toc158729317" localSheetId="5">'Guidance Notes - English'!$B$279</definedName>
    <definedName name="_Toc158729317" localSheetId="6">'Nodiadau Cyfarwyddyd - Cymraeg'!$B$235</definedName>
    <definedName name="_Toc158729318" localSheetId="5">'Guidance Notes - English'!$B$289</definedName>
    <definedName name="_Toc158729318" localSheetId="6">'Nodiadau Cyfarwyddyd - Cymraeg'!$B$245</definedName>
    <definedName name="_Toc99988456" localSheetId="5">'Guidance Notes - English'!$B$268</definedName>
    <definedName name="_Toc99988456" localSheetId="6">'Nodiadau Cyfarwyddyd - Cymraeg'!$B$228</definedName>
    <definedName name="Add_1" localSheetId="5">#REF!</definedName>
    <definedName name="Add_1" localSheetId="6">#REF!</definedName>
    <definedName name="Add_1">Details!$K$6:$V$28</definedName>
    <definedName name="Addresses" localSheetId="5">#REF!</definedName>
    <definedName name="Addresses" localSheetId="6">#REF!</definedName>
    <definedName name="Addresses">#REF!</definedName>
    <definedName name="Ardystio">'Nodiadau Cyfarwyddyd - Cymraeg'!$B$289</definedName>
    <definedName name="Authority" localSheetId="0">#REF!</definedName>
    <definedName name="Authority" localSheetId="4">#REF!</definedName>
    <definedName name="Authority" localSheetId="7">#REF!</definedName>
    <definedName name="Authority">Details!$G$6:$I$29</definedName>
    <definedName name="cysill" localSheetId="6">'Nodiadau Cyfarwyddyd - Cymraeg'!$B$278</definedName>
    <definedName name="Eitemau_memorandwm">'Nodiadau Cyfarwyddyd - Cymraeg'!$B$266</definedName>
    <definedName name="Lang" localSheetId="5">#REF!</definedName>
    <definedName name="Lang" localSheetId="6">#REF!</definedName>
    <definedName name="Lang">FrontPage!$Q$9</definedName>
    <definedName name="letter" localSheetId="0">#REF!</definedName>
    <definedName name="letter" localSheetId="5">#REF!</definedName>
    <definedName name="letter" localSheetId="4">#REF!</definedName>
    <definedName name="letter" localSheetId="6">#REF!</definedName>
    <definedName name="letter">Transfer!$O$3:$P$102</definedName>
    <definedName name="LookupWelsh">Language!$B$3:$D$101</definedName>
    <definedName name="NDR_1" localSheetId="10" hidden="1">Data!$A$7:$B$2676</definedName>
    <definedName name="NDR_2" localSheetId="10" hidden="1">Data!#REF!</definedName>
    <definedName name="NDRData" localSheetId="5">#REF!</definedName>
    <definedName name="NDRData" localSheetId="6">#REF!</definedName>
    <definedName name="NDRData">Data!$A$8:$B$4148</definedName>
    <definedName name="Page1" localSheetId="5">#REF!</definedName>
    <definedName name="Page1" localSheetId="6">#REF!</definedName>
    <definedName name="Page1">#REF!</definedName>
    <definedName name="_xlnm.Print_Area" localSheetId="8">Comments!$B$2:$D$16</definedName>
    <definedName name="_xlnm.Print_Area" localSheetId="1">'NDR3'!$B$2:$Q$87</definedName>
    <definedName name="_xlnm.Print_Area" localSheetId="3">ValidationSheet!$C$2:$H$114</definedName>
    <definedName name="Query_from_LocalGovernmentFinance" localSheetId="10" hidden="1">Data!#REF!</definedName>
    <definedName name="Rheoli_Cymorthdaliadau">'Nodiadau Cyfarwyddyd - Cymraeg'!$B$279</definedName>
    <definedName name="UACode" localSheetId="3">#REF!</definedName>
    <definedName name="UANumber" localSheetId="2">#REF!</definedName>
    <definedName name="UANumber" localSheetId="5">#REF!</definedName>
    <definedName name="UANumber" localSheetId="6">#REF!</definedName>
    <definedName name="UANumber">Details!$H$31</definedName>
    <definedName name="Year" localSheetId="5">#REF!</definedName>
    <definedName name="Year" localSheetId="6">#REF!</definedName>
    <definedName name="Year">Details!$C$6</definedName>
    <definedName name="Year_Less_1" localSheetId="5">#REF!</definedName>
    <definedName name="Year_Less_1" localSheetId="6">#REF!</definedName>
    <definedName name="Year_Less_1">Details!$C$7</definedName>
    <definedName name="Year_Less_2">Details!$C$8</definedName>
    <definedName name="Year_Now" localSheetId="5">#REF!</definedName>
    <definedName name="Year_Now" localSheetId="6">#REF!</definedName>
    <definedName name="Year_Now">Details!$E$5</definedName>
    <definedName name="Year_Prior">Details!$E$6</definedName>
    <definedName name="YearCode" localSheetId="5">#REF!</definedName>
    <definedName name="YearCode" localSheetId="6">#REF!</definedName>
    <definedName name="YearCode">Details!$D$6</definedName>
    <definedName name="YearMain" localSheetId="5">#REF!</definedName>
    <definedName name="YearMain" localSheetId="6">#REF!</definedName>
    <definedName name="YearMain">FrontPage!$P$1</definedName>
    <definedName name="Z_4208BC9E_2AAB_4DAD_86BE_444012070AEC_.wvu.Cols" localSheetId="0" hidden="1">FrontPage!$H:$H</definedName>
    <definedName name="Z_4208BC9E_2AAB_4DAD_86BE_444012070AEC_.wvu.PrintArea" localSheetId="0" hidden="1">FrontPage!$B$1:$M$52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 r="H31" i="7" l="1"/>
  <c r="A67" i="7" l="1"/>
  <c r="A68" i="7"/>
  <c r="A69" i="7"/>
  <c r="A70" i="7"/>
  <c r="A71" i="7"/>
  <c r="A72" i="7"/>
  <c r="A73" i="7"/>
  <c r="A74" i="7"/>
  <c r="A75" i="7"/>
  <c r="A76" i="7"/>
  <c r="A77" i="7"/>
  <c r="A78" i="7"/>
  <c r="A79" i="7"/>
  <c r="A80" i="7"/>
  <c r="A81" i="7"/>
  <c r="A82" i="7"/>
  <c r="A83" i="7"/>
  <c r="A84" i="7"/>
  <c r="A85" i="7"/>
  <c r="A86" i="7"/>
  <c r="A87" i="7"/>
  <c r="A88" i="7"/>
  <c r="A89" i="7"/>
  <c r="A90" i="7"/>
  <c r="A91" i="7"/>
  <c r="A92" i="7"/>
  <c r="O44" i="2" l="1"/>
  <c r="A20" i="5"/>
  <c r="A21" i="5"/>
  <c r="A5" i="5"/>
  <c r="A6" i="5"/>
  <c r="A7" i="5"/>
  <c r="A8" i="5"/>
  <c r="A9" i="5"/>
  <c r="A10" i="5"/>
  <c r="A11" i="5"/>
  <c r="A12" i="5"/>
  <c r="A13" i="5"/>
  <c r="A14" i="5"/>
  <c r="A15" i="5"/>
  <c r="A16" i="5"/>
  <c r="A17" i="5"/>
  <c r="A18" i="5"/>
  <c r="A19" i="5"/>
  <c r="A22" i="5"/>
  <c r="A23" i="5"/>
  <c r="A24" i="5"/>
  <c r="A25" i="5"/>
  <c r="A26" i="5"/>
  <c r="A27" i="5"/>
  <c r="A28" i="5"/>
  <c r="A29" i="5"/>
  <c r="A30" i="5"/>
  <c r="A31" i="5"/>
  <c r="A32" i="5"/>
  <c r="A33" i="5"/>
  <c r="A34" i="5"/>
  <c r="A35" i="5"/>
  <c r="A36" i="5"/>
  <c r="A37" i="5"/>
  <c r="A4" i="5"/>
  <c r="C6" i="7"/>
  <c r="C7" i="7" l="1"/>
  <c r="A66" i="7"/>
  <c r="Q14" i="13" l="1"/>
  <c r="O51" i="2"/>
  <c r="O61" i="2" s="1"/>
  <c r="H1" i="5"/>
  <c r="H2" i="4"/>
  <c r="G2" i="4"/>
  <c r="F5" i="5"/>
  <c r="N5" i="5" s="1"/>
  <c r="F4" i="5"/>
  <c r="N4" i="5" s="1"/>
  <c r="P2" i="2"/>
  <c r="I8" i="7"/>
  <c r="I9" i="7"/>
  <c r="I10" i="7"/>
  <c r="I11" i="7"/>
  <c r="I12" i="7"/>
  <c r="I13" i="7"/>
  <c r="I14" i="7"/>
  <c r="I15" i="7"/>
  <c r="I16" i="7"/>
  <c r="I17" i="7"/>
  <c r="I18" i="7"/>
  <c r="I19" i="7"/>
  <c r="I20" i="7"/>
  <c r="I21" i="7"/>
  <c r="I22" i="7"/>
  <c r="I23" i="7"/>
  <c r="I24" i="7"/>
  <c r="I25" i="7"/>
  <c r="I26" i="7"/>
  <c r="I27" i="7"/>
  <c r="I28" i="7"/>
  <c r="I29" i="7"/>
  <c r="I7" i="7"/>
  <c r="L2" i="13"/>
  <c r="O2" i="2" s="1"/>
  <c r="J2" i="17" s="1"/>
  <c r="Q9" i="13"/>
  <c r="E6" i="7"/>
  <c r="A65" i="7"/>
  <c r="A62" i="7"/>
  <c r="D6" i="7"/>
  <c r="J21" i="4" s="1"/>
  <c r="E58" i="4"/>
  <c r="A38" i="7"/>
  <c r="A39" i="7"/>
  <c r="A40" i="7"/>
  <c r="A41" i="7"/>
  <c r="A42" i="7"/>
  <c r="A43" i="7"/>
  <c r="A44" i="7"/>
  <c r="A45" i="7"/>
  <c r="A46" i="7"/>
  <c r="A47" i="7"/>
  <c r="A48" i="7"/>
  <c r="A49" i="7"/>
  <c r="A50" i="7"/>
  <c r="A51" i="7"/>
  <c r="A52" i="7"/>
  <c r="A53" i="7"/>
  <c r="A54" i="7"/>
  <c r="A55" i="7"/>
  <c r="A56" i="7"/>
  <c r="A57" i="7"/>
  <c r="A58" i="7"/>
  <c r="A59" i="7"/>
  <c r="A60" i="7"/>
  <c r="A61" i="7"/>
  <c r="A64" i="7"/>
  <c r="A37" i="7"/>
  <c r="I8" i="5"/>
  <c r="L8" i="5"/>
  <c r="D8" i="7"/>
  <c r="C8" i="7"/>
  <c r="S4" i="2" s="1"/>
  <c r="E5" i="7"/>
  <c r="S2" i="2"/>
  <c r="D5" i="7"/>
  <c r="D6" i="8" s="1"/>
  <c r="D7" i="7"/>
  <c r="D4" i="8" s="1"/>
  <c r="E7" i="7"/>
  <c r="B31" i="5" l="1"/>
  <c r="B20" i="5"/>
  <c r="B21" i="5"/>
  <c r="D139" i="12"/>
  <c r="D52" i="12"/>
  <c r="C40" i="2" s="1"/>
  <c r="D55" i="12"/>
  <c r="D44" i="2" s="1"/>
  <c r="D53" i="12"/>
  <c r="D41" i="2" s="1"/>
  <c r="D54" i="12"/>
  <c r="D42" i="2" s="1"/>
  <c r="E22" i="4"/>
  <c r="D223" i="12"/>
  <c r="C111" i="4" s="1"/>
  <c r="C20" i="5"/>
  <c r="C21" i="5"/>
  <c r="D5" i="8"/>
  <c r="C35" i="5"/>
  <c r="C12" i="13"/>
  <c r="D7" i="8"/>
  <c r="S6" i="2"/>
  <c r="S63" i="2" s="1"/>
  <c r="O63" i="2" s="1"/>
  <c r="J19" i="4"/>
  <c r="S5" i="2"/>
  <c r="D79" i="12"/>
  <c r="D76" i="2" s="1"/>
  <c r="D125" i="12"/>
  <c r="D83" i="12"/>
  <c r="D86" i="2" s="1"/>
  <c r="D7" i="12"/>
  <c r="C22" i="13" s="1"/>
  <c r="D132" i="12"/>
  <c r="C20" i="4" s="1"/>
  <c r="D69" i="12"/>
  <c r="D61" i="2" s="1"/>
  <c r="D216" i="12"/>
  <c r="D92" i="12"/>
  <c r="C7" i="11" s="1"/>
  <c r="D175" i="12"/>
  <c r="C63" i="4" s="1"/>
  <c r="D126" i="12"/>
  <c r="D138" i="12"/>
  <c r="C26" i="4" s="1"/>
  <c r="S3" i="2"/>
  <c r="D220" i="12"/>
  <c r="C108" i="4" s="1"/>
  <c r="D59" i="4"/>
  <c r="D77" i="12"/>
  <c r="D74" i="2" s="1"/>
  <c r="D168" i="12"/>
  <c r="C56" i="4" s="1"/>
  <c r="D56" i="12"/>
  <c r="D46" i="2" s="1"/>
  <c r="D67" i="12"/>
  <c r="D59" i="2" s="1"/>
  <c r="D191" i="12"/>
  <c r="C79" i="4" s="1"/>
  <c r="D212" i="12"/>
  <c r="C100" i="4" s="1"/>
  <c r="D13" i="12"/>
  <c r="C27" i="13" s="1"/>
  <c r="D120" i="12"/>
  <c r="C8" i="4" s="1"/>
  <c r="D166" i="12"/>
  <c r="C54" i="4" s="1"/>
  <c r="D4" i="12"/>
  <c r="C10" i="13" s="1"/>
  <c r="D26" i="12"/>
  <c r="D9" i="2" s="1"/>
  <c r="D80" i="12"/>
  <c r="D91" i="12"/>
  <c r="C4" i="11" s="1"/>
  <c r="D85" i="12"/>
  <c r="C5" i="11" s="1"/>
  <c r="D15" i="12"/>
  <c r="C32" i="13" s="1"/>
  <c r="D14" i="12"/>
  <c r="C31" i="13" s="1"/>
  <c r="D147" i="12"/>
  <c r="D131" i="12"/>
  <c r="C19" i="4" s="1"/>
  <c r="D74" i="12"/>
  <c r="D69" i="2" s="1"/>
  <c r="D70" i="12"/>
  <c r="D63" i="2" s="1"/>
  <c r="B10" i="5"/>
  <c r="B36" i="5"/>
  <c r="B18" i="5"/>
  <c r="B34" i="5"/>
  <c r="B26" i="5"/>
  <c r="B15" i="5"/>
  <c r="B32" i="5"/>
  <c r="B13" i="5"/>
  <c r="B19" i="5"/>
  <c r="B12" i="5"/>
  <c r="C15" i="13"/>
  <c r="C12" i="5"/>
  <c r="C29" i="5"/>
  <c r="B37" i="5"/>
  <c r="B30" i="5"/>
  <c r="B7" i="5"/>
  <c r="B22" i="5"/>
  <c r="B8" i="5"/>
  <c r="B28" i="5"/>
  <c r="B11" i="5"/>
  <c r="B4" i="5"/>
  <c r="B9" i="5"/>
  <c r="B14" i="5"/>
  <c r="B5" i="5"/>
  <c r="B33" i="5"/>
  <c r="B24" i="5"/>
  <c r="D93" i="12"/>
  <c r="C8" i="11" s="1"/>
  <c r="D173" i="12"/>
  <c r="C61" i="4" s="1"/>
  <c r="D202" i="12"/>
  <c r="C90" i="4" s="1"/>
  <c r="D221" i="12"/>
  <c r="C109" i="4" s="1"/>
  <c r="D36" i="12"/>
  <c r="C23" i="2" s="1"/>
  <c r="D186" i="12"/>
  <c r="C74" i="4" s="1"/>
  <c r="D104" i="12"/>
  <c r="C9" i="17" s="1"/>
  <c r="D171" i="12"/>
  <c r="C59" i="4" s="1"/>
  <c r="D24" i="12"/>
  <c r="O6" i="2" s="1"/>
  <c r="D167" i="12"/>
  <c r="D25" i="12"/>
  <c r="C8" i="2" s="1"/>
  <c r="D189" i="12"/>
  <c r="C77" i="4" s="1"/>
  <c r="D116" i="12"/>
  <c r="G20" i="17" s="1"/>
  <c r="D59" i="12"/>
  <c r="D51" i="2" s="1"/>
  <c r="D30" i="12"/>
  <c r="D16" i="2" s="1"/>
  <c r="D133" i="12"/>
  <c r="C21" i="4" s="1"/>
  <c r="D75" i="12"/>
  <c r="C71" i="2" s="1"/>
  <c r="D142" i="12"/>
  <c r="C30" i="4" s="1"/>
  <c r="D32" i="12"/>
  <c r="C13" i="2" s="1"/>
  <c r="D135" i="12"/>
  <c r="C23" i="4" s="1"/>
  <c r="D100" i="12"/>
  <c r="C14" i="10" s="1"/>
  <c r="D101" i="12"/>
  <c r="D143" i="12"/>
  <c r="C31" i="4" s="1"/>
  <c r="D226" i="12"/>
  <c r="D102" i="12"/>
  <c r="C7" i="17" s="1"/>
  <c r="D5" i="12"/>
  <c r="L5" i="13" s="1"/>
  <c r="D130" i="12"/>
  <c r="D144" i="12"/>
  <c r="C32" i="4" s="1"/>
  <c r="D217" i="12"/>
  <c r="C105" i="4" s="1"/>
  <c r="D164" i="12"/>
  <c r="C52" i="4" s="1"/>
  <c r="D180" i="12"/>
  <c r="C68" i="4" s="1"/>
  <c r="D192" i="12"/>
  <c r="D151" i="12"/>
  <c r="C39" i="4" s="1"/>
  <c r="D141" i="12"/>
  <c r="C29" i="4" s="1"/>
  <c r="D129" i="12"/>
  <c r="C17" i="4" s="1"/>
  <c r="D140" i="12"/>
  <c r="C28" i="4" s="1"/>
  <c r="D194" i="12"/>
  <c r="C82" i="4" s="1"/>
  <c r="D96" i="12"/>
  <c r="C4" i="10" s="1"/>
  <c r="D45" i="12"/>
  <c r="D9" i="12"/>
  <c r="C24" i="13" s="1"/>
  <c r="D86" i="12"/>
  <c r="C11" i="11" s="1"/>
  <c r="D161" i="12"/>
  <c r="C49" i="4" s="1"/>
  <c r="D11" i="12"/>
  <c r="E25" i="13" s="1"/>
  <c r="D6" i="12"/>
  <c r="C11" i="13" s="1"/>
  <c r="D44" i="12"/>
  <c r="D68" i="12"/>
  <c r="D60" i="2" s="1"/>
  <c r="D107" i="12"/>
  <c r="C13" i="17" s="1"/>
  <c r="D46" i="12"/>
  <c r="C32" i="2" s="1"/>
  <c r="D66" i="12"/>
  <c r="D23" i="12"/>
  <c r="C6" i="2" s="1"/>
  <c r="D197" i="12"/>
  <c r="C85" i="4" s="1"/>
  <c r="D154" i="12"/>
  <c r="C42" i="4" s="1"/>
  <c r="D48" i="12"/>
  <c r="D34" i="2" s="1"/>
  <c r="D64" i="12"/>
  <c r="D57" i="2" s="1"/>
  <c r="D215" i="12"/>
  <c r="C103" i="4" s="1"/>
  <c r="D84" i="12"/>
  <c r="C13" i="11" s="1"/>
  <c r="D33" i="12"/>
  <c r="C19" i="2" s="1"/>
  <c r="D198" i="12"/>
  <c r="C86" i="4" s="1"/>
  <c r="D38" i="12"/>
  <c r="D25" i="2" s="1"/>
  <c r="D206" i="12"/>
  <c r="C94" i="4" s="1"/>
  <c r="D90" i="12"/>
  <c r="D188" i="12"/>
  <c r="C76" i="4" s="1"/>
  <c r="D218" i="12"/>
  <c r="D196" i="12"/>
  <c r="C84" i="4" s="1"/>
  <c r="D159" i="12"/>
  <c r="C47" i="4" s="1"/>
  <c r="D149" i="12"/>
  <c r="D182" i="12"/>
  <c r="C70" i="4" s="1"/>
  <c r="D128" i="12"/>
  <c r="D51" i="12"/>
  <c r="D38" i="2" s="1"/>
  <c r="D76" i="12"/>
  <c r="D73" i="2" s="1"/>
  <c r="D87" i="12"/>
  <c r="C6" i="11" s="1"/>
  <c r="D204" i="12"/>
  <c r="C92" i="4" s="1"/>
  <c r="D150" i="12"/>
  <c r="C38" i="4" s="1"/>
  <c r="D213" i="12"/>
  <c r="C101" i="4" s="1"/>
  <c r="D62" i="12"/>
  <c r="C55" i="2" s="1"/>
  <c r="D21" i="12"/>
  <c r="C4" i="2" s="1"/>
  <c r="C4" i="4" s="1"/>
  <c r="D88" i="12"/>
  <c r="D224" i="12"/>
  <c r="C112" i="4" s="1"/>
  <c r="D94" i="12"/>
  <c r="C9" i="11" s="1"/>
  <c r="D119" i="12"/>
  <c r="C7" i="4" s="1"/>
  <c r="D105" i="12"/>
  <c r="C10" i="17" s="1"/>
  <c r="D37" i="12"/>
  <c r="D24" i="2" s="1"/>
  <c r="D95" i="12"/>
  <c r="D58" i="12"/>
  <c r="C49" i="2" s="1"/>
  <c r="D162" i="12"/>
  <c r="C50" i="4" s="1"/>
  <c r="D157" i="12"/>
  <c r="D39" i="12"/>
  <c r="C27" i="2" s="1"/>
  <c r="D60" i="12"/>
  <c r="D52" i="2" s="1"/>
  <c r="D160" i="12"/>
  <c r="C48" i="4" s="1"/>
  <c r="D10" i="12"/>
  <c r="C25" i="13" s="1"/>
  <c r="D98" i="12"/>
  <c r="C8" i="10" s="1"/>
  <c r="D41" i="12"/>
  <c r="D29" i="2" s="1"/>
  <c r="D124" i="12"/>
  <c r="C12" i="4" s="1"/>
  <c r="D103" i="12"/>
  <c r="C8" i="17" s="1"/>
  <c r="D114" i="12"/>
  <c r="C20" i="17" s="1"/>
  <c r="D118" i="12"/>
  <c r="C25" i="17" s="1"/>
  <c r="D172" i="12"/>
  <c r="C60" i="4" s="1"/>
  <c r="D31" i="12"/>
  <c r="D17" i="2" s="1"/>
  <c r="D17" i="12"/>
  <c r="C36" i="13" s="1"/>
  <c r="D155" i="12"/>
  <c r="D127" i="12"/>
  <c r="C15" i="4" s="1"/>
  <c r="D112" i="12"/>
  <c r="C18" i="17" s="1"/>
  <c r="D195" i="12"/>
  <c r="C83" i="4" s="1"/>
  <c r="D63" i="12"/>
  <c r="D56" i="2" s="1"/>
  <c r="D20" i="12"/>
  <c r="D18" i="12"/>
  <c r="C43" i="13" s="1"/>
  <c r="D187" i="12"/>
  <c r="C75" i="4" s="1"/>
  <c r="D108" i="12"/>
  <c r="C14" i="17" s="1"/>
  <c r="D176" i="12"/>
  <c r="D209" i="12"/>
  <c r="C97" i="4" s="1"/>
  <c r="D210" i="12"/>
  <c r="C98" i="4" s="1"/>
  <c r="D8" i="12"/>
  <c r="C23" i="13" s="1"/>
  <c r="D163" i="12"/>
  <c r="D148" i="12"/>
  <c r="C36" i="4" s="1"/>
  <c r="D174" i="12"/>
  <c r="D207" i="12"/>
  <c r="C95" i="4" s="1"/>
  <c r="D111" i="12"/>
  <c r="C17" i="17" s="1"/>
  <c r="D72" i="12"/>
  <c r="D66" i="2" s="1"/>
  <c r="D49" i="12"/>
  <c r="C36" i="2" s="1"/>
  <c r="D71" i="12"/>
  <c r="D65" i="2" s="1"/>
  <c r="D185" i="12"/>
  <c r="C73" i="4" s="1"/>
  <c r="D99" i="12"/>
  <c r="C11" i="10" s="1"/>
  <c r="D219" i="12"/>
  <c r="C107" i="4" s="1"/>
  <c r="D42" i="12"/>
  <c r="D30" i="2" s="1"/>
  <c r="D199" i="12"/>
  <c r="C87" i="4" s="1"/>
  <c r="D169" i="12"/>
  <c r="C57" i="4" s="1"/>
  <c r="D109" i="12"/>
  <c r="C15" i="17" s="1"/>
  <c r="D73" i="12"/>
  <c r="D67" i="2" s="1"/>
  <c r="D153" i="12"/>
  <c r="C41" i="4" s="1"/>
  <c r="H5" i="5"/>
  <c r="D81" i="12"/>
  <c r="D152" i="12"/>
  <c r="C40" i="4" s="1"/>
  <c r="D16" i="12"/>
  <c r="F34" i="13" s="1"/>
  <c r="D35" i="12"/>
  <c r="D21" i="2" s="1"/>
  <c r="D158" i="12"/>
  <c r="C46" i="4" s="1"/>
  <c r="D28" i="12"/>
  <c r="C12" i="2" s="1"/>
  <c r="D110" i="12"/>
  <c r="C16" i="17" s="1"/>
  <c r="D181" i="12"/>
  <c r="C69" i="4" s="1"/>
  <c r="D82" i="12"/>
  <c r="D183" i="12"/>
  <c r="C71" i="4" s="1"/>
  <c r="D89" i="12"/>
  <c r="D201" i="12"/>
  <c r="C89" i="4" s="1"/>
  <c r="D47" i="12"/>
  <c r="D33" i="2" s="1"/>
  <c r="D50" i="12"/>
  <c r="D37" i="2" s="1"/>
  <c r="D113" i="12"/>
  <c r="C19" i="17" s="1"/>
  <c r="D208" i="12"/>
  <c r="D190" i="12"/>
  <c r="C78" i="4" s="1"/>
  <c r="D184" i="12"/>
  <c r="D27" i="12"/>
  <c r="D10" i="2" s="1"/>
  <c r="D178" i="12"/>
  <c r="C66" i="4" s="1"/>
  <c r="D19" i="12"/>
  <c r="C46" i="13" s="1"/>
  <c r="D29" i="12"/>
  <c r="C15" i="2" s="1"/>
  <c r="D137" i="12"/>
  <c r="C25" i="4" s="1"/>
  <c r="D136" i="12"/>
  <c r="D225" i="12"/>
  <c r="C113" i="4" s="1"/>
  <c r="D134" i="12"/>
  <c r="C22" i="4" s="1"/>
  <c r="D122" i="12"/>
  <c r="C10" i="4" s="1"/>
  <c r="D121" i="12"/>
  <c r="D211" i="12"/>
  <c r="C99" i="4" s="1"/>
  <c r="D43" i="12"/>
  <c r="D34" i="12"/>
  <c r="D61" i="12"/>
  <c r="C54" i="2" s="1"/>
  <c r="D123" i="12"/>
  <c r="C11" i="4" s="1"/>
  <c r="D106" i="12"/>
  <c r="C11" i="17" s="1"/>
  <c r="H4" i="5"/>
  <c r="D170" i="12"/>
  <c r="C58" i="4" s="1"/>
  <c r="D165" i="12"/>
  <c r="D3" i="12"/>
  <c r="C2" i="13" s="1"/>
  <c r="D40" i="12"/>
  <c r="D28" i="2" s="1"/>
  <c r="D156" i="12"/>
  <c r="C44" i="4" s="1"/>
  <c r="D146" i="12"/>
  <c r="C34" i="4" s="1"/>
  <c r="D193" i="12"/>
  <c r="C81" i="4" s="1"/>
  <c r="D203" i="12"/>
  <c r="C91" i="4" s="1"/>
  <c r="D57" i="12"/>
  <c r="D47" i="2" s="1"/>
  <c r="D22" i="12"/>
  <c r="D65" i="12"/>
  <c r="D58" i="2" s="1"/>
  <c r="D97" i="12"/>
  <c r="C5" i="10" s="1"/>
  <c r="D115" i="12"/>
  <c r="C21" i="17" s="1"/>
  <c r="D205" i="12"/>
  <c r="C93" i="4" s="1"/>
  <c r="D12" i="12"/>
  <c r="J25" i="13" s="1"/>
  <c r="D177" i="12"/>
  <c r="C65" i="4" s="1"/>
  <c r="D179" i="12"/>
  <c r="C67" i="4" s="1"/>
  <c r="D145" i="12"/>
  <c r="C33" i="4" s="1"/>
  <c r="D117" i="12"/>
  <c r="C23" i="17" s="1"/>
  <c r="D200" i="12"/>
  <c r="M1" i="5"/>
  <c r="D78" i="12"/>
  <c r="D75" i="2" s="1"/>
  <c r="D214" i="12"/>
  <c r="C102" i="4" s="1"/>
  <c r="C23" i="5"/>
  <c r="C13" i="13"/>
  <c r="C30" i="5"/>
  <c r="C28" i="5"/>
  <c r="C31" i="5"/>
  <c r="K25" i="13"/>
  <c r="C18" i="13"/>
  <c r="C11" i="5"/>
  <c r="C22" i="5"/>
  <c r="C37" i="5"/>
  <c r="C15" i="5"/>
  <c r="C33" i="5"/>
  <c r="C19" i="5"/>
  <c r="C26" i="5"/>
  <c r="C24" i="5"/>
  <c r="D24" i="13"/>
  <c r="C14" i="5"/>
  <c r="C17" i="13"/>
  <c r="E76" i="4"/>
  <c r="E31" i="4"/>
  <c r="C32" i="5"/>
  <c r="C36" i="5"/>
  <c r="C17" i="5"/>
  <c r="C14" i="13"/>
  <c r="D23" i="13"/>
  <c r="C5" i="5"/>
  <c r="C34" i="5"/>
  <c r="F25" i="13"/>
  <c r="C25" i="5"/>
  <c r="C4" i="5"/>
  <c r="C8" i="5"/>
  <c r="C13" i="5"/>
  <c r="B25" i="5"/>
  <c r="B6" i="5"/>
  <c r="B35" i="5"/>
  <c r="B23" i="5"/>
  <c r="B27" i="5"/>
  <c r="B17" i="5"/>
  <c r="B16" i="5"/>
  <c r="B29" i="5"/>
  <c r="C18" i="5"/>
  <c r="C27" i="5"/>
  <c r="C16" i="13"/>
  <c r="E68" i="4"/>
  <c r="C16" i="5"/>
  <c r="C7" i="5"/>
  <c r="C6" i="5"/>
  <c r="C9" i="5"/>
  <c r="C10" i="5"/>
  <c r="C2" i="11" l="1"/>
  <c r="C2" i="10"/>
  <c r="F21" i="5"/>
  <c r="N21" i="5" s="1"/>
  <c r="F20" i="5"/>
  <c r="N20" i="5" s="1"/>
  <c r="O69" i="2"/>
  <c r="F33" i="5" s="1"/>
  <c r="N33" i="5" s="1"/>
  <c r="F30" i="5"/>
  <c r="N30" i="5" s="1"/>
  <c r="E59" i="4"/>
  <c r="E60" i="4" s="1"/>
  <c r="E61" i="4" s="1"/>
  <c r="F6" i="5"/>
  <c r="N6" i="5" s="1"/>
  <c r="J91" i="4"/>
  <c r="E92" i="4" s="1"/>
  <c r="J109" i="4"/>
  <c r="E110" i="4" s="1"/>
  <c r="J83" i="4"/>
  <c r="E84" i="4" s="1"/>
  <c r="J99" i="4"/>
  <c r="E100" i="4" s="1"/>
  <c r="D222" i="12"/>
  <c r="C110" i="4" s="1"/>
  <c r="E67" i="4"/>
  <c r="E69" i="4" s="1"/>
  <c r="E70" i="4" s="1"/>
  <c r="E71" i="4" s="1"/>
  <c r="G4" i="2"/>
  <c r="D4" i="4" s="1"/>
  <c r="C2" i="17"/>
  <c r="F15" i="5"/>
  <c r="N15" i="5" s="1"/>
  <c r="C2" i="4"/>
  <c r="F9" i="5"/>
  <c r="N9" i="5" s="1"/>
  <c r="E91" i="4"/>
  <c r="E48" i="4"/>
  <c r="F19" i="5"/>
  <c r="N19" i="5" s="1"/>
  <c r="F22" i="5"/>
  <c r="N22" i="5" s="1"/>
  <c r="E47" i="4"/>
  <c r="F23" i="5"/>
  <c r="N23" i="5" s="1"/>
  <c r="F17" i="5"/>
  <c r="N17" i="5" s="1"/>
  <c r="F28" i="5"/>
  <c r="N28" i="5" s="1"/>
  <c r="F12" i="5"/>
  <c r="N12" i="5" s="1"/>
  <c r="E99" i="4"/>
  <c r="F31" i="5"/>
  <c r="N31" i="5" s="1"/>
  <c r="F29" i="5"/>
  <c r="N29" i="5" s="1"/>
  <c r="F25" i="5"/>
  <c r="N25" i="5" s="1"/>
  <c r="F7" i="5"/>
  <c r="N7" i="5" s="1"/>
  <c r="E21" i="4"/>
  <c r="E23" i="4" s="1"/>
  <c r="E26" i="4" s="1"/>
  <c r="F24" i="5"/>
  <c r="N24" i="5" s="1"/>
  <c r="E30" i="4"/>
  <c r="E32" i="4" s="1"/>
  <c r="E33" i="4" s="1"/>
  <c r="E34" i="4" s="1"/>
  <c r="F36" i="5"/>
  <c r="N36" i="5" s="1"/>
  <c r="F26" i="5"/>
  <c r="N26" i="5" s="1"/>
  <c r="F37" i="5"/>
  <c r="N37" i="5" s="1"/>
  <c r="F35" i="5"/>
  <c r="N35" i="5" s="1"/>
  <c r="F13" i="5"/>
  <c r="N13" i="5" s="1"/>
  <c r="F32" i="5"/>
  <c r="N32" i="5" s="1"/>
  <c r="E40" i="4"/>
  <c r="E39" i="4"/>
  <c r="F27" i="5"/>
  <c r="N27" i="5" s="1"/>
  <c r="C4" i="17"/>
  <c r="C3" i="10"/>
  <c r="E83" i="4"/>
  <c r="E109" i="4"/>
  <c r="F18" i="5"/>
  <c r="N18" i="5" s="1"/>
  <c r="F14" i="5"/>
  <c r="N14" i="5" s="1"/>
  <c r="F11" i="5"/>
  <c r="N11" i="5" s="1"/>
  <c r="F10" i="5"/>
  <c r="N10" i="5" s="1"/>
  <c r="E75" i="4"/>
  <c r="E77" i="4" s="1"/>
  <c r="E78" i="4" s="1"/>
  <c r="E79" i="4" s="1"/>
  <c r="D2" i="2"/>
  <c r="F16" i="5"/>
  <c r="N16" i="5" s="1"/>
  <c r="F8" i="5"/>
  <c r="N8" i="5" s="1"/>
  <c r="F34" i="5"/>
  <c r="N34" i="5" s="1"/>
  <c r="G21" i="4"/>
  <c r="G75" i="4"/>
  <c r="G47" i="4"/>
  <c r="G58" i="4"/>
  <c r="G99" i="4"/>
  <c r="G83" i="4"/>
  <c r="G30" i="4"/>
  <c r="G91" i="4"/>
  <c r="G67" i="4"/>
  <c r="G109" i="4"/>
  <c r="G39" i="4"/>
  <c r="M40" i="5" l="1"/>
  <c r="M41" i="5" s="1"/>
  <c r="M45" i="5" s="1"/>
  <c r="E85" i="4"/>
  <c r="E86" i="4" s="1"/>
  <c r="E87" i="4" s="1"/>
  <c r="E101" i="4"/>
  <c r="E102" i="4" s="1"/>
  <c r="E103" i="4" s="1"/>
  <c r="E93" i="4"/>
  <c r="E94" i="4" s="1"/>
  <c r="E95" i="4" s="1"/>
  <c r="E111" i="4"/>
  <c r="E4" i="17"/>
  <c r="E49" i="4"/>
  <c r="E50" i="4" s="1"/>
  <c r="E41" i="4"/>
  <c r="E42" i="4" s="1"/>
  <c r="E24" i="4"/>
  <c r="E112" i="4"/>
  <c r="M44" i="5" l="1"/>
  <c r="M43" i="5"/>
  <c r="M42" i="5"/>
  <c r="E113" i="4"/>
  <c r="M48" i="5"/>
  <c r="M46" i="5"/>
  <c r="M47" i="5"/>
  <c r="M50" i="5" l="1"/>
  <c r="N8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(SPF&amp;P - KAS)</author>
  </authors>
  <commentList>
    <comment ref="K1" authorId="0" shapeId="0" xr:uid="{00000000-0006-0000-0700-000001000000}">
      <text>
        <r>
          <rPr>
            <sz val="10"/>
            <color indexed="81"/>
            <rFont val="Arial"/>
            <family val="2"/>
          </rPr>
          <t>from Contact Details.mdb  Query-for-NDR-form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kellyf</author>
  </authors>
  <commentList>
    <comment ref="A5" authorId="0" shapeId="0" xr:uid="{00000000-0006-0000-0800-000001000000}">
      <text>
        <r>
          <rPr>
            <sz val="10"/>
            <color indexed="81"/>
            <rFont val="Arial"/>
            <family val="2"/>
          </rPr>
          <t>SELECT Convert(varchar(20),MainUnionNDR.yearcode)+Convert(varchar(20),MainUnionNDR.FormRef)+Convert(varchar(20),MainUnionNDR.authcode)+Convert(varchar(20),MainUnionNDR.rowRef)+Convert(varchar(20),MainUnionNDR.ColumnRef), MainUnionNDR.Data
FROM SD_LocalGovernmentFinance.dbo.AuthCodes AuthCodes, SD_LocalGovernmentFinance.dbo.ColRefs ColRefs, SD_LocalGovernmentFinance.dbo.MainUnionNDR MainUnionNDR, SD_LocalGovernmentFinance.dbo.RowRefs RowRefs
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((MainUnionNDR.YearCode=201213) AND (MainUnionNDR.FormRef='nndr3a') AND (MainUnionNDR.RowRef=$14) OR (MainUnionNDR.YearCode=201314) AND (MainUnionNDR.FormRef='nndr1') OR (MainUnionNDR.YearCode=201415) AND (MainUnionNDR.FormRef='nndr1') AND (MainUnionNDR.RowRef=$2) OR (MainUnionNDR.YearCode=201415) AND (MainUnionNDR.FormRef='nndr2'))
ORDER BY Convert(varchar(20),MainUnionNDR.yearcode)+Convert(varchar(20),MainUnionNDR.FormRef)+Convert(varchar(20),MainUnionNDR.authcode)+Convert(varchar(20),MainUnionNDR.rowRef)+Convert(varchar(20),MainUnionNDR.ColumnRef)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P:\stats\sd3\Contact Details.mdb;DefaultDir=P:\stats\sd3;DriverId=25;FIL=MS Access;MaxBufferSize=2048;PageTimeout=5;" command="SELECT tblUADetails.UACode, tblUADetails.EnglishWelsh, tblUADetails.AuthorityName, tblUADetails.CFOName, tblUADetails.Address1, tblUADetails.Address2, tblUADetails.Address3, tblUADetails.Address4, tblUADetails.Postcode, tblFormContacts.NDRName, tblFormContacts.NDRSTDCode, tblFormContacts.NDRNumber, tblFormContacts.NDREmail, tblFormContacts.NDRNotes_x000d__x000a_FROM `P:\stats\sd3\Contact Details`.tblFormContacts tblFormContacts, `P:\stats\sd3\Contact Details`.tblUADetails tblUADetails_x000d__x000a_WHERE tblFormContacts.UACode = tblUADetails.UACode AND ((tblUADetails.EnglishWelsh=1) AND (tblUADetails.UACode&lt;=514) OR (tblUADetails.EnglishWelsh=0) AND (tblUADetails.UACode&gt;=516 And tblUADetails.UACode&lt;=552))_x000d__x000a_ORDER BY tblUADetails.UACode"/>
  </connection>
  <connection id="2" xr16:uid="{00000000-0015-0000-FFFF-FFFF01000000}" name="Connection1" type="1" refreshedVersion="4" background="1" saveData="1">
    <dbPr connection="DRIVER=SQL Server;SERVER=HCA76;UID=haggr;APP=Microsoft Office 2003;WSID=CZC750590W;DATABASE=SD_LocalGovernmentFinance;Trusted_Connection=Yes" command="SELECT Convert(varchar(20),MainUnionNDR.yearcode)+Convert(varchar(20),MainUnionNDR.FormRef)+Convert(varchar(20),MainUnionNDR.authcode)+Convert(varchar(20),MainUnionNDR.rowRef)+Convert(varchar(20),MainUnionNDR.ColumnRef), MainUnionNDR.Data_x000d__x000a_FROM SD_LocalGovernmentFinance.dbo.AuthCodes AuthCodes, SD_LocalGovernmentFinance.dbo.ColRefs ColRefs, SD_LocalGovernmentFinance.dbo.MainUnionNDR MainUnionNDR, SD_LocalGovernmentFinance.dbo.RowRefs RowRefs_x000d__x000a_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314) AND (MainUnionNDR.FormRef='nndr3a') AND (MainUnionNDR.RowRef=$14) OR (MainUnionNDR.YearCode=201415) AND (MainUnionNDR.FormRef='nndr1') OR (MainUnionNDR.YearCode=201516) AND (MainUnionNDR.FormRef='nndr1') AND (MainUnionNDR.RowRef=$2) OR (MainUnionNDR.YearCode=201516) AND (MainUnionNDR.FormRef='nndr2'))_x000d__x000a_ORDER BY Convert(varchar(20),MainUnionNDR.yearcode)+Convert(varchar(20),MainUnionNDR.FormRef)+Convert(varchar(20),MainUnionNDR.authcode)+Convert(varchar(20),MainUnionNDR.rowRef)+Convert(varchar(20),MainUnionNDR.ColumnRef)"/>
  </connection>
  <connection id="3" xr16:uid="{00000000-0015-0000-FFFF-FFFF03000000}" sourceFile="Y:\4 - Databases\2 - NDR1 and NDR3 Data\NDR.mdb" keepAlive="1" name="NDR" type="5" refreshedVersion="8" background="1" saveData="1">
    <dbPr connection="Provider=Microsoft.ACE.OLEDB.12.0;User ID=Admin;Data Source=Y:\4 - Databases\2 - NDR1 and NDR3 Data\NDR.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ryUnion_All_Data_USED_FOR_NDR3_POPULATION4" commandType="3"/>
  </connection>
</connections>
</file>

<file path=xl/sharedStrings.xml><?xml version="1.0" encoding="utf-8"?>
<sst xmlns="http://schemas.openxmlformats.org/spreadsheetml/2006/main" count="3999" uniqueCount="3746">
  <si>
    <t>(on behalf of the Auditor General for Wales) *</t>
  </si>
  <si>
    <t>$14</t>
  </si>
  <si>
    <t>$2</t>
  </si>
  <si>
    <t>NDR3 audited</t>
  </si>
  <si>
    <t>NDR3 unaudited</t>
  </si>
  <si>
    <t>576447</t>
  </si>
  <si>
    <t>Lisa Case</t>
  </si>
  <si>
    <t>Tredomen Park</t>
  </si>
  <si>
    <t>Set this text and the text below to white</t>
  </si>
  <si>
    <t>Gwynedd</t>
  </si>
  <si>
    <t>Conwy</t>
  </si>
  <si>
    <t>Denbighshire</t>
  </si>
  <si>
    <t>Flintshire</t>
  </si>
  <si>
    <t>Wrexham</t>
  </si>
  <si>
    <t>Powys</t>
  </si>
  <si>
    <t>Ceredigion</t>
  </si>
  <si>
    <t>Pembrokeshire</t>
  </si>
  <si>
    <t>Carmarthenshire</t>
  </si>
  <si>
    <t>Swansea</t>
  </si>
  <si>
    <t>Bridgend</t>
  </si>
  <si>
    <t>Merthyr Tydfil</t>
  </si>
  <si>
    <t>Torfaen</t>
  </si>
  <si>
    <t>Newport</t>
  </si>
  <si>
    <t>Cardiff</t>
  </si>
  <si>
    <t>UACode</t>
  </si>
  <si>
    <t>UAName</t>
  </si>
  <si>
    <t>Reason for differences</t>
  </si>
  <si>
    <t>Cyngor Sir Ynys Môn</t>
  </si>
  <si>
    <t>Cyngor Gwynedd</t>
  </si>
  <si>
    <t>Conwy County Borough Council</t>
  </si>
  <si>
    <t>Denbighshire County Council</t>
  </si>
  <si>
    <t>Flintshire County Council</t>
  </si>
  <si>
    <t>Wrexham County Borough Council</t>
  </si>
  <si>
    <t>292803</t>
  </si>
  <si>
    <t>Powys County Council</t>
  </si>
  <si>
    <t>Ceredigion County Council</t>
  </si>
  <si>
    <t>Pembrokeshire County Council</t>
  </si>
  <si>
    <t>Carmarthenshire County Council</t>
  </si>
  <si>
    <t>228740</t>
  </si>
  <si>
    <t>City and County of Swansea</t>
  </si>
  <si>
    <t>Neath Port Talbot County Borough Council</t>
  </si>
  <si>
    <t>Bridgend County Borough Council</t>
  </si>
  <si>
    <t>The Vale of Glamorgan Council</t>
  </si>
  <si>
    <t>709310</t>
  </si>
  <si>
    <t>Rhondda, Cynon, Taff C.B.C.</t>
  </si>
  <si>
    <t>Merthyr Tydfil County Borough Council</t>
  </si>
  <si>
    <t>David Elias</t>
  </si>
  <si>
    <t>dave.elias@blaenau-gwent.gov.uk</t>
  </si>
  <si>
    <t>Caerphilly County Borough Council</t>
  </si>
  <si>
    <t>863421</t>
  </si>
  <si>
    <t>Sharon Lear</t>
  </si>
  <si>
    <t>sharon.lear@torfaen.gov.uk</t>
  </si>
  <si>
    <t>Blaenau Gwent County Borough Council</t>
  </si>
  <si>
    <t>355208</t>
  </si>
  <si>
    <t>Torfaen County Borough Council</t>
  </si>
  <si>
    <t>766333</t>
  </si>
  <si>
    <t>Monmouthshire County Council</t>
  </si>
  <si>
    <t>Newport City Council</t>
  </si>
  <si>
    <t>FormRef</t>
  </si>
  <si>
    <t>RowRef</t>
  </si>
  <si>
    <t>ColumnRef</t>
  </si>
  <si>
    <t>Data</t>
  </si>
  <si>
    <t>YearCode</t>
  </si>
  <si>
    <t>AuthCode</t>
  </si>
  <si>
    <t xml:space="preserve">If the actual difference is less than £10,000  - then go to the next test </t>
  </si>
  <si>
    <t xml:space="preserve">If the actual difference is less than £1,000  - then go to the next test </t>
  </si>
  <si>
    <t xml:space="preserve">If the actual difference is less than £25,000  - then go to the next test </t>
  </si>
  <si>
    <t>Billing Authorities only</t>
  </si>
  <si>
    <t>Authority Details</t>
  </si>
  <si>
    <t>Index</t>
  </si>
  <si>
    <t>Llangefni</t>
  </si>
  <si>
    <t>Ynys Môn</t>
  </si>
  <si>
    <t>Caernarfon</t>
  </si>
  <si>
    <t>LL55 1SH</t>
  </si>
  <si>
    <t>Bodlondeb</t>
  </si>
  <si>
    <t>LL32 8DU</t>
  </si>
  <si>
    <t>Ruthin</t>
  </si>
  <si>
    <t>County Hall</t>
  </si>
  <si>
    <t>CH7 6NB</t>
  </si>
  <si>
    <t>Llandrindod Wells</t>
  </si>
  <si>
    <t>LD1 5LG</t>
  </si>
  <si>
    <t>Haverfordwest</t>
  </si>
  <si>
    <t>SA61 1TP</t>
  </si>
  <si>
    <t>Carmarthen</t>
  </si>
  <si>
    <t>SA31 1JP</t>
  </si>
  <si>
    <t>Oystermouth Road</t>
  </si>
  <si>
    <t>SA1 3SN</t>
  </si>
  <si>
    <t>Civic Centre</t>
  </si>
  <si>
    <t>Port Talbot</t>
  </si>
  <si>
    <t>SA13 1PJ</t>
  </si>
  <si>
    <t>Civic Offices</t>
  </si>
  <si>
    <t>Angel Street</t>
  </si>
  <si>
    <t>Holton Road</t>
  </si>
  <si>
    <t>Barry</t>
  </si>
  <si>
    <t>CF63 4RU</t>
  </si>
  <si>
    <t>Castle Street</t>
  </si>
  <si>
    <t>CF47 8AN</t>
  </si>
  <si>
    <t>Ystrad Mynach</t>
  </si>
  <si>
    <t>Municipal Offices</t>
  </si>
  <si>
    <t>Ebbw Vale</t>
  </si>
  <si>
    <t>Pontypool</t>
  </si>
  <si>
    <t>Atlantic Wharf</t>
  </si>
  <si>
    <t>Cardiff County Council</t>
  </si>
  <si>
    <t>£ pounds</t>
  </si>
  <si>
    <t>net amounts in respect of previous years</t>
  </si>
  <si>
    <t>Signature of Chief Financial Officer:</t>
  </si>
  <si>
    <t>Date:</t>
  </si>
  <si>
    <t>Certificate of Chief Financial Officer</t>
  </si>
  <si>
    <t>Validation checks</t>
  </si>
  <si>
    <t>please explain the reason for the change in the box on the right</t>
  </si>
  <si>
    <t>If the blue boxes are empty then your form has passed our validation checks.</t>
  </si>
  <si>
    <t xml:space="preserve">If you see the message  #DIV/0!  in any blue box please provide an explanation </t>
  </si>
  <si>
    <t>If the difference is less £500,000 then no explanation is required</t>
  </si>
  <si>
    <t>please explain the above 20% increase in arrears</t>
  </si>
  <si>
    <t>(tolerance plus or minus 50%)</t>
  </si>
  <si>
    <t>(tolerance plus or minus 20%)</t>
  </si>
  <si>
    <t>If the blue box contains an X</t>
  </si>
  <si>
    <t>NNDR1</t>
  </si>
  <si>
    <t>NNDR3A</t>
  </si>
  <si>
    <t>Part 2  - Calculation of Contribution to the pool</t>
  </si>
  <si>
    <t xml:space="preserve"> and mandatory relief  (see notes 8 and 9)  (from Part 1, line 13)</t>
  </si>
  <si>
    <t>Line 17</t>
  </si>
  <si>
    <t>Line 18</t>
  </si>
  <si>
    <t>Line 23, Net Yield</t>
  </si>
  <si>
    <t>Line 25, Losses in collection</t>
  </si>
  <si>
    <t>Line 26, Refund of overpayments</t>
  </si>
  <si>
    <t>Line 1, Gross Rates Payable</t>
  </si>
  <si>
    <t>Line 5</t>
  </si>
  <si>
    <t>Line 14</t>
  </si>
  <si>
    <t>Line 9, in respect of current year</t>
  </si>
  <si>
    <t>Line 11, in respect of current year</t>
  </si>
  <si>
    <t>Line 6.5</t>
  </si>
  <si>
    <t>Test 3:  Measure of the proportion of losses in collection to net yield  (tolerance 6%)</t>
  </si>
  <si>
    <t>Test 4:  Measure of the proportion of refund of overpayments to net yield  (tolerance 2%)</t>
  </si>
  <si>
    <t>Part 2</t>
  </si>
  <si>
    <t>Part 1</t>
  </si>
  <si>
    <t>Test 11:  Check percentage increase in Estimated gross arrears of all non-domestic rates</t>
  </si>
  <si>
    <t>DISCRETIONARY RELIEF</t>
  </si>
  <si>
    <t>LOSSES IN COLLECTION</t>
  </si>
  <si>
    <t>GROSS RATES PAYABLE</t>
  </si>
  <si>
    <t>MANDATORY RELIEFS</t>
  </si>
  <si>
    <t>REFUND OF OVERPAYMENTS</t>
  </si>
  <si>
    <t>ARREARS</t>
  </si>
  <si>
    <t>Please select your authority</t>
  </si>
  <si>
    <t>Test 1:  Compares Discretionary relief for Charities on NDR3 with NDR1 line 11</t>
  </si>
  <si>
    <t>Test 2:  Compares Discretionary Relief for non-profit making bodies on NDR3 with NDR1 line 13</t>
  </si>
  <si>
    <t>NDRName</t>
  </si>
  <si>
    <t>NDRSTDCode</t>
  </si>
  <si>
    <t>NDRNumber</t>
  </si>
  <si>
    <t>NDREmail</t>
  </si>
  <si>
    <t>LL15 1YN</t>
  </si>
  <si>
    <t>Matthew Phillips</t>
  </si>
  <si>
    <t>680746</t>
  </si>
  <si>
    <t>matthew.d.phillips@rhondda-cynon-taff.gov.uk</t>
  </si>
  <si>
    <t>Monmouthshire</t>
  </si>
  <si>
    <t>SQL</t>
  </si>
  <si>
    <t>Year</t>
  </si>
  <si>
    <t>Line 8.5 plus 8.6</t>
  </si>
  <si>
    <t>PLEASE DO NOT DELETE</t>
  </si>
  <si>
    <t>Form Design</t>
  </si>
  <si>
    <t>Validation</t>
  </si>
  <si>
    <t>Documentation</t>
  </si>
  <si>
    <t>General Comments</t>
  </si>
  <si>
    <t>Survey Response Burden</t>
  </si>
  <si>
    <t>Please enter the time it has taken you (and any colleagues) to prepare and send the return.</t>
  </si>
  <si>
    <t>Please only include time spent on activities to prepare and send this return, such as:</t>
  </si>
  <si>
    <t>Hours taken</t>
  </si>
  <si>
    <t>Please feel free to add any comments</t>
  </si>
  <si>
    <t>Set all text outside the box to grey</t>
  </si>
  <si>
    <t>Set text outside the box to grey</t>
  </si>
  <si>
    <t>The information on this form must be submitted to the Welsh Government under Schedule 8 of the Local Government Finance Act 1988</t>
  </si>
  <si>
    <t xml:space="preserve">     - is not in accordance with the relevant terms and conditions.</t>
  </si>
  <si>
    <t xml:space="preserve">     - is not fairly stated; and</t>
  </si>
  <si>
    <t>*Delete as necessary</t>
  </si>
  <si>
    <t>I / we have concluded that nothing has come to our attention to indicate that the claim or return:</t>
  </si>
  <si>
    <t>Signature:</t>
  </si>
  <si>
    <t>Name (block capitals):</t>
  </si>
  <si>
    <t>Protect and hide before issue</t>
  </si>
  <si>
    <t>updated on:</t>
  </si>
  <si>
    <t>year</t>
  </si>
  <si>
    <t>-&gt;</t>
  </si>
  <si>
    <t>NNDR3A'</t>
  </si>
  <si>
    <t>NNDR1'</t>
  </si>
  <si>
    <t>NNDR2'</t>
  </si>
  <si>
    <t>Andrew Griffiths</t>
  </si>
  <si>
    <t>andrew.griffiths@powys.gov.uk</t>
  </si>
  <si>
    <t>633163</t>
  </si>
  <si>
    <t>635890</t>
  </si>
  <si>
    <t>763634</t>
  </si>
  <si>
    <t>Rhadyr</t>
  </si>
  <si>
    <t>Usk</t>
  </si>
  <si>
    <t>NP15 1GA</t>
  </si>
  <si>
    <t>851340</t>
  </si>
  <si>
    <t>Addresses:</t>
  </si>
  <si>
    <t>MEMORANDUM ITEMS</t>
  </si>
  <si>
    <t>Query-for-NDR-form</t>
  </si>
  <si>
    <t>NDR2</t>
  </si>
  <si>
    <t>check for NDR2</t>
  </si>
  <si>
    <t>NDR2, line 14 total</t>
  </si>
  <si>
    <t>NDR2, line 6 total</t>
  </si>
  <si>
    <t>NDR2, line 7 total</t>
  </si>
  <si>
    <t>NDR2, line 8 total</t>
  </si>
  <si>
    <t>NDR2, line 9.12 and 9.2 total</t>
  </si>
  <si>
    <t>NDR2, line 10 total</t>
  </si>
  <si>
    <t>NDR2, line 11 total</t>
  </si>
  <si>
    <t>NDR1</t>
  </si>
  <si>
    <t>Chris Moore</t>
  </si>
  <si>
    <t>Gary Ferguson</t>
  </si>
  <si>
    <t>Jonathan Haswell</t>
  </si>
  <si>
    <t>Heidi Morrison</t>
  </si>
  <si>
    <t>heidi.morrison@pembrokeshire.gov.uk</t>
  </si>
  <si>
    <t>Christopher Lee</t>
  </si>
  <si>
    <t>E-mail:</t>
  </si>
  <si>
    <t>2014-15</t>
  </si>
  <si>
    <t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t>
  </si>
  <si>
    <t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t>
  </si>
  <si>
    <t>2</t>
  </si>
  <si>
    <t>4</t>
  </si>
  <si>
    <t>5</t>
  </si>
  <si>
    <t>7</t>
  </si>
  <si>
    <t>8</t>
  </si>
  <si>
    <t>11</t>
  </si>
  <si>
    <t>13</t>
  </si>
  <si>
    <t>827463</t>
  </si>
  <si>
    <t>764551</t>
  </si>
  <si>
    <t>643349</t>
  </si>
  <si>
    <t>20871320</t>
  </si>
  <si>
    <t>YEAR</t>
  </si>
  <si>
    <t>WALES</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</si>
  <si>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</si>
  <si>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</si>
  <si>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</si>
  <si>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</si>
  <si>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</si>
  <si>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</si>
  <si>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</si>
  <si>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</si>
  <si>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</si>
  <si>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</si>
  <si>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</si>
  <si>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</si>
  <si>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</si>
  <si>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</si>
  <si>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</si>
  <si>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</si>
  <si>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</si>
  <si>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</si>
  <si>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</si>
  <si>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</si>
  <si>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</si>
  <si>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</si>
  <si>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</si>
  <si>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</si>
  <si>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2015-16</t>
  </si>
  <si>
    <t>Any large % changes in reliefs between NDR3 and NDR1 need to be explained in the relevant boxes next to the test.</t>
  </si>
  <si>
    <t>Susan Plumb</t>
  </si>
  <si>
    <t>14</t>
  </si>
  <si>
    <t>17</t>
  </si>
  <si>
    <t>Carys Lord</t>
  </si>
  <si>
    <t>Dominic.Lewis@newport.gov.uk; laura.campbell@newport.gov.uk</t>
  </si>
  <si>
    <t>in respect of this current year</t>
  </si>
  <si>
    <t>01248</t>
  </si>
  <si>
    <t>01286</t>
  </si>
  <si>
    <t>01492</t>
  </si>
  <si>
    <t>01824</t>
  </si>
  <si>
    <t>01352</t>
  </si>
  <si>
    <t>01978</t>
  </si>
  <si>
    <t>01597</t>
  </si>
  <si>
    <t>01970</t>
  </si>
  <si>
    <t>01437</t>
  </si>
  <si>
    <t>01792</t>
  </si>
  <si>
    <t>01639</t>
  </si>
  <si>
    <t>01656</t>
  </si>
  <si>
    <t>01446</t>
  </si>
  <si>
    <t>01443</t>
  </si>
  <si>
    <t>01685</t>
  </si>
  <si>
    <t>01495</t>
  </si>
  <si>
    <t>01633</t>
  </si>
  <si>
    <t>029</t>
  </si>
  <si>
    <t>2016-17</t>
  </si>
  <si>
    <t>R Marc Jones</t>
  </si>
  <si>
    <t>752048</t>
  </si>
  <si>
    <t>682841</t>
  </si>
  <si>
    <t>201617</t>
  </si>
  <si>
    <t>2017-18</t>
  </si>
  <si>
    <t>qryUnion_All_Data_USED_FOR_NDR3_POPULATION</t>
  </si>
  <si>
    <t>A</t>
  </si>
  <si>
    <t>B</t>
  </si>
  <si>
    <t>C</t>
  </si>
  <si>
    <t>D</t>
  </si>
  <si>
    <t>E</t>
  </si>
  <si>
    <t>F</t>
  </si>
  <si>
    <t>G</t>
  </si>
  <si>
    <t>H</t>
  </si>
  <si>
    <t>I</t>
  </si>
  <si>
    <t>J</t>
  </si>
  <si>
    <t>K</t>
  </si>
  <si>
    <t>L</t>
  </si>
  <si>
    <t>M</t>
  </si>
  <si>
    <t>N</t>
  </si>
  <si>
    <t>O</t>
  </si>
  <si>
    <t>P</t>
  </si>
  <si>
    <t>Q</t>
  </si>
  <si>
    <t>R</t>
  </si>
  <si>
    <t>S</t>
  </si>
  <si>
    <t>T</t>
  </si>
  <si>
    <t>U</t>
  </si>
  <si>
    <t>V</t>
  </si>
  <si>
    <t>W</t>
  </si>
  <si>
    <t>Y</t>
  </si>
  <si>
    <t>Z</t>
  </si>
  <si>
    <t>AA</t>
  </si>
  <si>
    <t>AB</t>
  </si>
  <si>
    <t>Page 1</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</si>
  <si>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</si>
  <si>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</si>
  <si>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</si>
  <si>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</si>
  <si>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</si>
  <si>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</si>
  <si>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</si>
  <si>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</si>
  <si>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</si>
  <si>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</si>
  <si>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</si>
  <si>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</si>
  <si>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</si>
  <si>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</si>
  <si>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</si>
  <si>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</si>
  <si>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</si>
  <si>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</si>
  <si>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</si>
  <si>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</si>
  <si>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</si>
  <si>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</si>
  <si>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</si>
  <si>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</si>
  <si>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</si>
  <si>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</si>
  <si>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</si>
  <si>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</si>
  <si>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</si>
  <si>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</si>
  <si>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</si>
  <si>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</si>
  <si>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</si>
  <si>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</si>
  <si>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</si>
  <si>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</si>
  <si>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</si>
  <si>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</si>
  <si>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</si>
  <si>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</si>
  <si>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</si>
  <si>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</si>
  <si>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</si>
  <si>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</si>
  <si>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</si>
  <si>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</si>
  <si>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</si>
  <si>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</si>
  <si>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</si>
  <si>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</si>
  <si>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</si>
  <si>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</si>
  <si>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</si>
  <si>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</si>
  <si>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</si>
  <si>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</si>
  <si>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</si>
  <si>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</si>
  <si>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</si>
  <si>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</si>
  <si>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</si>
  <si>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</si>
  <si>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</si>
  <si>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</si>
  <si>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</si>
  <si>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</si>
  <si>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</si>
  <si>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</si>
  <si>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</si>
  <si>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</si>
  <si>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</si>
  <si>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</si>
  <si>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2018-19</t>
  </si>
  <si>
    <t>Julian Morgans</t>
  </si>
  <si>
    <t>Helen Rodgers</t>
  </si>
  <si>
    <t>helen.rodgers@bridgend.gov.uk;  ctaxen@bridgend.gov.uk</t>
  </si>
  <si>
    <t>Gross rates payable</t>
  </si>
  <si>
    <t>in respect of previous years</t>
  </si>
  <si>
    <t>Date of latest information taken into account</t>
  </si>
  <si>
    <t>Net yield (line 16 minus lines 17 to 22)</t>
  </si>
  <si>
    <t>Refund of overpayments  Interest on repayments</t>
  </si>
  <si>
    <t>doubtful debts for which provision should be made</t>
  </si>
  <si>
    <t xml:space="preserve">The Welsh Government are monitoring the burden of completing this data collection form. </t>
  </si>
  <si>
    <t>2019-20</t>
  </si>
  <si>
    <t>edwardbleddynjones@gwynedd.llyw.cymru</t>
  </si>
  <si>
    <t>Paul Barnes</t>
  </si>
  <si>
    <t>712660</t>
  </si>
  <si>
    <t>paul.barnes@denbighshire.gov.uk</t>
  </si>
  <si>
    <t>Vicki Hankin</t>
  </si>
  <si>
    <t>Ann Thomas</t>
  </si>
  <si>
    <t>01544</t>
  </si>
  <si>
    <t>AnThomas@Carmarthenshire.gov.uk</t>
  </si>
  <si>
    <t>Ben Smith</t>
  </si>
  <si>
    <t>Godfrey Road</t>
  </si>
  <si>
    <t>Sally Ormiston</t>
  </si>
  <si>
    <t>Reductions under:</t>
  </si>
  <si>
    <t>Section 43(4B) and article 5 of the 2017 Order  (small business rate relief)</t>
  </si>
  <si>
    <t>I certify that the entries on this form are the best that I can make on the information available to me.</t>
  </si>
  <si>
    <t>CV</t>
  </si>
  <si>
    <t>Small business rate relief</t>
  </si>
  <si>
    <t>Number of hereditaments ineligible for small business rate relief as a result of the multiple occupation limit</t>
  </si>
  <si>
    <t>Amount of non-domestic rates paid by hereditaments as a result of the multiple occupation limit</t>
  </si>
  <si>
    <t xml:space="preserve">Awdurdod: </t>
  </si>
  <si>
    <t xml:space="preserve">Authority: </t>
  </si>
  <si>
    <t xml:space="preserve">Côd awdurdod: </t>
  </si>
  <si>
    <t xml:space="preserve">Authority code: </t>
  </si>
  <si>
    <t>Neu</t>
  </si>
  <si>
    <t>Or</t>
  </si>
  <si>
    <t>For any enquiries please contact:</t>
  </si>
  <si>
    <t xml:space="preserve">Please email a completed spreadsheet to: </t>
  </si>
  <si>
    <t>Mae'n rhaid cyflwyno'r wybodaeth ar y fflurfen hon i Llywodraeth Cymru o dan Atodlen 8 i Ddeddf Cyllid Llywodraeth Leol 1988</t>
  </si>
  <si>
    <t>Rhif ac estyniad:</t>
  </si>
  <si>
    <t>Number and extension:</t>
  </si>
  <si>
    <t>Côd STD:</t>
  </si>
  <si>
    <t>STD code</t>
  </si>
  <si>
    <t>Ffôn:</t>
  </si>
  <si>
    <t>Telephone:</t>
  </si>
  <si>
    <t>E-bost:</t>
  </si>
  <si>
    <t>Enw:</t>
  </si>
  <si>
    <t>Name:</t>
  </si>
  <si>
    <t>Please give the name and telephone number of the person who we may contact in case of queries:-</t>
  </si>
  <si>
    <t>Diwygiwch fanylion eich awdurdod isod os oes angen:</t>
  </si>
  <si>
    <t>Please amend the details for your authority below if necessary:</t>
  </si>
  <si>
    <t>Awdurdodau bilio un unig</t>
  </si>
  <si>
    <t>Front Page</t>
  </si>
  <si>
    <t>Use</t>
  </si>
  <si>
    <t>Cym</t>
  </si>
  <si>
    <t>Eng</t>
  </si>
  <si>
    <t>Saesneg/English</t>
  </si>
  <si>
    <t>Cymraeg/Welsh</t>
  </si>
  <si>
    <t>Dewiswch eich iaith penodol / Choose your preferred language:</t>
  </si>
  <si>
    <t xml:space="preserve">                                                 Please select the type of return:</t>
  </si>
  <si>
    <t>Part 1 - Preliminary information (Please enter all amounts to the nearest pound)</t>
  </si>
  <si>
    <t xml:space="preserve">Gross amount payable net of amounts in respect of transition, empty property rates, </t>
  </si>
  <si>
    <t>Contribution to the pool (line 23 minus lines 24 to 26)</t>
  </si>
  <si>
    <t>Ardrethi gros sy'n daladwy</t>
  </si>
  <si>
    <t>mewn perthynas â'r flwyddyn gyfredol hon</t>
  </si>
  <si>
    <t>symiau net mewn perthynas â blynyddoedd blaenorol</t>
  </si>
  <si>
    <t>mewn perthynas â blynyddoedd blaenorol</t>
  </si>
  <si>
    <t>Dyddiad y wybodaeth ddiweddaraf a ystyriwyd</t>
  </si>
  <si>
    <t>Rhan 2  - Cyfrifo'r Cyfraniad i'r gronfa</t>
  </si>
  <si>
    <t xml:space="preserve"> a rhyddhad gorfodol (gweler nodiadau 8 a 9)  (o Ran 1, llinell 13)</t>
  </si>
  <si>
    <t>Yr arenillion net (llinell 16 llai llinellau 17 i 22)</t>
  </si>
  <si>
    <t xml:space="preserve"> dyledion amheus y dylid darparu ar eu cyfer</t>
  </si>
  <si>
    <t>Ad-dalu gordaliadau  Llog ar ad-daliadau</t>
  </si>
  <si>
    <t>EITEMAU MEMORANDWM</t>
  </si>
  <si>
    <t>Rhan 1 - Gwybodaeth ragarweiniol (Nodwch bob swm i'r bunt agosaf)</t>
  </si>
  <si>
    <t>Cyfraniad i'r gronfa (llinell 23 llai llinellau 24 i 26)</t>
  </si>
  <si>
    <t xml:space="preserve">Gostyngiadau o dan </t>
  </si>
  <si>
    <t>Mandatory reliefs (please show the estimated lost yield as positive)</t>
  </si>
  <si>
    <t>Discretionary reliefs  (please show the estimated lost yield as positive)</t>
  </si>
  <si>
    <t>Ar gyfer defnydd gweinyddol Llywodraeth Cymru yn unig</t>
  </si>
  <si>
    <t xml:space="preserve">                                             Dewiswch y math o ffurflen:</t>
  </si>
  <si>
    <t xml:space="preserve">  </t>
  </si>
  <si>
    <t>£ punnoedd</t>
  </si>
  <si>
    <t>NDR3 heb ei archwilio</t>
  </si>
  <si>
    <t>NDR3 wedi ei archwilio</t>
  </si>
  <si>
    <t>Sir Ddinbych</t>
  </si>
  <si>
    <t>Sir y Fflint</t>
  </si>
  <si>
    <t>Wrecsam</t>
  </si>
  <si>
    <t>Sir Benfro</t>
  </si>
  <si>
    <t>Sir Gaerfyrddin</t>
  </si>
  <si>
    <t>Abertawe</t>
  </si>
  <si>
    <t>Castell-nedd Port Talbot</t>
  </si>
  <si>
    <t>Pen-y-bont ar Ogwr</t>
  </si>
  <si>
    <t>Bro Morgannwg</t>
  </si>
  <si>
    <t>Rhondda Cynon Taf</t>
  </si>
  <si>
    <t>Merthyr Tudful</t>
  </si>
  <si>
    <t>Caerffili</t>
  </si>
  <si>
    <t>Blaenau Gwent</t>
  </si>
  <si>
    <t>Sir Fynwy</t>
  </si>
  <si>
    <t>Casnewydd</t>
  </si>
  <si>
    <t>Caerdydd</t>
  </si>
  <si>
    <t>Dewisiwch eich awdurdod</t>
  </si>
  <si>
    <t>susan.plumb@conwy.gov.uk; alyson.miliziano@conwy.gov.uk</t>
  </si>
  <si>
    <t>704833</t>
  </si>
  <si>
    <t>vicki.j.hankin@flintshire.gov.uk</t>
  </si>
  <si>
    <t>Jane Thomas</t>
  </si>
  <si>
    <t>Rhodri Morris; Ann Ireland</t>
  </si>
  <si>
    <t>rhodrim@ceredigion.gov.uk; Ann.Ireland@ceredigion.gov.uk</t>
  </si>
  <si>
    <t>Huw Jones; Ann Hinder</t>
  </si>
  <si>
    <t>h.jones@npt.gov.uk; a.hinder@npt.gov.uk</t>
  </si>
  <si>
    <t>Barrie J Davies</t>
  </si>
  <si>
    <t>Nigel Aurelius</t>
  </si>
  <si>
    <t>Peter Davies</t>
  </si>
  <si>
    <t>Deb Smith</t>
  </si>
  <si>
    <t>742359</t>
  </si>
  <si>
    <t>Dominic Lewis; Laura Campbell</t>
  </si>
  <si>
    <t>Nifer yr hereditamentau nad ydynt yn gymwys ar gyfer rhyddhad ardrethi busnesau bach o ganlyniad i'r cyfyngiad amlfeddiannaeth</t>
  </si>
  <si>
    <t>Faint o ardrethi annomestig ychwanegol a delir gan hereditamentau o ganlyniad i'r cyfyngiad amlfeddiannaeth</t>
  </si>
  <si>
    <t>Total reductions under s43 (small business rate relief) (sum of lines 8 to 8.6)</t>
  </si>
  <si>
    <t>v.1.0</t>
  </si>
  <si>
    <t>collection, analysis and aggregation of records and data required;</t>
  </si>
  <si>
    <t>completing, checking, amending and approving the form.</t>
  </si>
  <si>
    <t>cwblhau, gwirio, diwygio a chymeradwyo'r ffurflen.</t>
  </si>
  <si>
    <t>Dilysu</t>
  </si>
  <si>
    <t>Dylech gynnwys yr amser a dreuliwyd ar weithgarwch i baratoi ac anfon y ffurflen hon yn unig, megis:</t>
  </si>
  <si>
    <t>Mae croeso i chi ychwanegu unrhyw sylwadau</t>
  </si>
  <si>
    <t xml:space="preserve">Mae Llywodraeth Cymru yn monitro'r baich o lenwi'r ffurflen casglu data hon. </t>
  </si>
  <si>
    <t>Nifer yr oriau</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</si>
  <si>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</si>
  <si>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</si>
  <si>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</si>
  <si>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</si>
  <si>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</si>
  <si>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</si>
  <si>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Y Baich o Ymateb i'r Arolwg</t>
  </si>
  <si>
    <t>S.R.B.</t>
  </si>
  <si>
    <t>General comments</t>
  </si>
  <si>
    <t>Please comment</t>
  </si>
  <si>
    <t>Dyddiad:</t>
  </si>
  <si>
    <t>Enw (priflythrennau):</t>
  </si>
  <si>
    <t>Llofnod:</t>
  </si>
  <si>
    <t xml:space="preserve">     - yn unol â'r telerau ac amodau perthnasol.</t>
  </si>
  <si>
    <t>Rwyf / rydym wedi dod i'r casgliad nad oes unrhyw beth wedi dod i'n sylw i awgrymu nad yw'r hawliad neu'r ffurflen:</t>
  </si>
  <si>
    <t xml:space="preserve">Mae'r Datganiad o Gyfrifoldebau cyrff sy'n talu ac yn derbyn grantiau, Archwilydd Cyffredinol Cymru ac archwilwyr sy'n gweithio o dan ei drefniadau ar gyfer ardystio hawliadau a ffurflenni yn nodi priod gyfrifoldebau y partïon hyn. Mae hefyd yn nodi cyfyngiadau cyfrifoldebau Archwilydd Cyffredinol Cymru a'r archwilwyr sy'n gweithio o dan ei drefniadau.
</t>
  </si>
  <si>
    <t>Llofnod y Prif Swyddog Ariannol:</t>
  </si>
  <si>
    <t>Tystysgrif y Prif Swyddog Cyllid</t>
  </si>
  <si>
    <t>esboniwch y cynnydd mewn ôl-ddyledion sy'n fwy nag 20%</t>
  </si>
  <si>
    <t>Os yw'r blwch glas yn cynnwys X</t>
  </si>
  <si>
    <t>Os yw'r gwahaniaeth yn llai na £500,000 nid oes angen esboniad</t>
  </si>
  <si>
    <t>Y rheswm dros y gwahaniaethau</t>
  </si>
  <si>
    <t>Llinell 14</t>
  </si>
  <si>
    <t>ÔL- DDYLEDION</t>
  </si>
  <si>
    <t>rhowch y rheswm dros y newid yn y blwch ar y dde</t>
  </si>
  <si>
    <t>Os yw'r gwahaniaeth gwirioneddol yn llai na £25,000  - ewch i'r prawf nesaf</t>
  </si>
  <si>
    <t>Llinell 11, mewn perthynas â'r flwyddyn gyfredol</t>
  </si>
  <si>
    <t>Llinell 9, mewn perthynas â'r flwyddyn gyfredol</t>
  </si>
  <si>
    <t>Os yw'r gwahaniaeth gwirioneddol yn llai na £1,000  - ewch i'r prawf nesaf</t>
  </si>
  <si>
    <t>Llinell 6.5</t>
  </si>
  <si>
    <t>Llinell 5</t>
  </si>
  <si>
    <t>RHYDDHAD GORFODOL</t>
  </si>
  <si>
    <t>Llinell 1, Ardrethi Gros sy'n Daladwy</t>
  </si>
  <si>
    <t>ARDRETHI GROS SY'N DALADWY</t>
  </si>
  <si>
    <t>Rhan 1</t>
  </si>
  <si>
    <t>Llinell 23, Arenillion Net</t>
  </si>
  <si>
    <t>Llinell 26, Ad-dalu gordaliadau</t>
  </si>
  <si>
    <t>AD-DALU GORDALIADAU</t>
  </si>
  <si>
    <t>Llinell 25, Colledion wrth gasglu</t>
  </si>
  <si>
    <t>COLLEDION WRTH GASGLU</t>
  </si>
  <si>
    <t>Os yw'r gwahaniaeth gwirioneddol yn llai na £10,000  - ewch i'r prawf nesaf</t>
  </si>
  <si>
    <t>Llinell 18</t>
  </si>
  <si>
    <t>Prawf 2:  Mae'n cymharu Rhyddhad yn ôl Disgresiwn ar gyfer cyrff nad ydynt yn gwneud elw ar NDR3 ag NDR1 llinell 13</t>
  </si>
  <si>
    <t xml:space="preserve">Os yw'r gwahaniaeth gwirioneddol yn llai na £10,000  - ewch i'r prawf nesaf </t>
  </si>
  <si>
    <t>Llinell 17</t>
  </si>
  <si>
    <t>Prawf 1:  Mae'n cymharu Rhyddhad yn ôl disgresiwn ar gyfer Elusennau ar NDR3 ag NDR1 llinell 11</t>
  </si>
  <si>
    <t>Rhan 2</t>
  </si>
  <si>
    <t xml:space="preserve">Os gwelwch y neges  #DIV/0!  mewn unrhyw flwch glas rhowch esboniad </t>
  </si>
  <si>
    <t>Mae angen esbonio unrhyw newidiadau canrannol mawr mewn rhyddhad rhwng NDR3 ac NDR1 yn y blychau perthnasol wrth ochr y testun.</t>
  </si>
  <si>
    <t>Os yw'r blychau glas yn wag mae eich ffurflen wedi pasio ein gwiriadau dilysu.</t>
  </si>
  <si>
    <t>Gwiriadau dilysu</t>
  </si>
  <si>
    <t>Comments</t>
  </si>
  <si>
    <t>Certificate</t>
  </si>
  <si>
    <t>Dyluniad y ffurflen</t>
  </si>
  <si>
    <t>Dogfennaeth</t>
  </si>
  <si>
    <t>*Dilëwch fel y bo angen</t>
  </si>
  <si>
    <t>Certificate of the Auditor General for Wales</t>
  </si>
  <si>
    <t>Tystysgrif Archwilydd Cyffredinol Cymru</t>
  </si>
  <si>
    <t>(Except for the matters raised in the attached qualification letter dated_______________________)*</t>
  </si>
  <si>
    <t>(Ac eithrio'r materion a godir yn y llythyr amodi atodedig dyddiedig___________________)*</t>
  </si>
  <si>
    <t xml:space="preserve">Rwyf / Rydym wedi archwilio'r ffigurau a nodir yn y ffurflen hon (sy'n disodli neu'n diwygio'r ffurflen wreiddiol a gyflwynwyd i mi / ni gan y corff sy'n derbyn dyddiedig __________)* a chyfrifon a chofnodion y corff sy'n derbyn yn unol â Chyfarwyddyd Ardystio A01, ac wedi cynnal y profion yng Nghyfarwyddyd Ardystio rhif ___________ ac wedi cael y cyfryw dystiolaeth ac esboniadau ag sydd ei hangen, yn fy marn i / ein barn ni.
</t>
  </si>
  <si>
    <t xml:space="preserve">(#DIV/0! means that there was no estimate on your NDR1 but there is a figure on your NDR3)  </t>
  </si>
  <si>
    <t xml:space="preserve">(Mae #DIV/0! yn golygu nad oedd unrhyw amcangyfrif ar eich NDR1 ond bod ffigur ar eich NDR3)  </t>
  </si>
  <si>
    <t>Prawf 11:  Cadarnhau'r cynnydd canrannol yn Ôl-ddyledion gros amcangyfrifedig yr holl ardrethi annomestig</t>
  </si>
  <si>
    <t>2020-21</t>
  </si>
  <si>
    <t>Steve Gadd</t>
  </si>
  <si>
    <t>Mark Price</t>
  </si>
  <si>
    <t>Stephen R Harris</t>
  </si>
  <si>
    <t>Rhian Hayden</t>
  </si>
  <si>
    <t xml:space="preserve">deb.smith@torfaen.gov.uk; ruthdonovan@monmouthshire.gov.uk   </t>
  </si>
  <si>
    <t>sormiston@cardiff.gov.uk; c.dulson@cardiff.gov.uk</t>
  </si>
  <si>
    <t>Gross Amount  (Lines 1 to 2 minus lines 3 to 12.6)  (copied to Part 2, line 16)</t>
  </si>
  <si>
    <t>Y Swm Gros  (Llinellau 1 i 2 llai llinellau 3 i 12.6)  (wedi'i gopïo i Ran 2, llinell 16)</t>
  </si>
  <si>
    <t>Richard Hagg</t>
  </si>
  <si>
    <t>Telephone: 03000 625355</t>
  </si>
  <si>
    <t>Ffôn: 03000 625355</t>
  </si>
  <si>
    <t>PLEASE ENSURE THAT ALL BLANK CELLS ARE POPULATED WITH ZEROS.
Please send any queries on completing the form or spreadsheet to Richard Hagg via e-mail or telephone as directed below.</t>
  </si>
  <si>
    <t>Expr1</t>
  </si>
  <si>
    <t>202122NNDR15121</t>
  </si>
  <si>
    <t>202122NNDR15141</t>
  </si>
  <si>
    <t>202122NNDR15161</t>
  </si>
  <si>
    <t>202122NNDR15181</t>
  </si>
  <si>
    <t>202122NNDR15201</t>
  </si>
  <si>
    <t>202122NNDR15221</t>
  </si>
  <si>
    <t>202122NNDR15241</t>
  </si>
  <si>
    <t>202122NNDR15261</t>
  </si>
  <si>
    <t>202122NNDR15281</t>
  </si>
  <si>
    <t>202122NNDR15301</t>
  </si>
  <si>
    <t>202122NNDR15321</t>
  </si>
  <si>
    <t>202122NNDR15341</t>
  </si>
  <si>
    <t>202122NNDR15361</t>
  </si>
  <si>
    <t>202122NNDR15381</t>
  </si>
  <si>
    <t>202122NNDR15401</t>
  </si>
  <si>
    <t>202122NNDR15421</t>
  </si>
  <si>
    <t>202122NNDR15441</t>
  </si>
  <si>
    <t>202122NNDR15451</t>
  </si>
  <si>
    <t>202122NNDR15461</t>
  </si>
  <si>
    <t>202122NNDR15481</t>
  </si>
  <si>
    <t>202122NNDR15501</t>
  </si>
  <si>
    <t>202122NNDR15521</t>
  </si>
  <si>
    <t>202122NNDR15961</t>
  </si>
  <si>
    <t>202122NNDR15122</t>
  </si>
  <si>
    <t>202122NNDR15142</t>
  </si>
  <si>
    <t>202122NNDR15162</t>
  </si>
  <si>
    <t>202122NNDR15182</t>
  </si>
  <si>
    <t>202122NNDR15202</t>
  </si>
  <si>
    <t>202122NNDR15222</t>
  </si>
  <si>
    <t>202122NNDR15242</t>
  </si>
  <si>
    <t>202122NNDR15262</t>
  </si>
  <si>
    <t>202122NNDR15282</t>
  </si>
  <si>
    <t>202122NNDR15302</t>
  </si>
  <si>
    <t>202122NNDR15322</t>
  </si>
  <si>
    <t>202122NNDR15342</t>
  </si>
  <si>
    <t>202122NNDR15362</t>
  </si>
  <si>
    <t>202122NNDR15382</t>
  </si>
  <si>
    <t>202122NNDR15402</t>
  </si>
  <si>
    <t>202122NNDR15422</t>
  </si>
  <si>
    <t>202122NNDR15442</t>
  </si>
  <si>
    <t>202122NNDR15452</t>
  </si>
  <si>
    <t>202122NNDR15462</t>
  </si>
  <si>
    <t>202122NNDR15482</t>
  </si>
  <si>
    <t>202122NNDR15502</t>
  </si>
  <si>
    <t>202122NNDR15522</t>
  </si>
  <si>
    <t>202122NNDR15962</t>
  </si>
  <si>
    <t>202122NNDR15123</t>
  </si>
  <si>
    <t>202122NNDR15143</t>
  </si>
  <si>
    <t>202122NNDR15163</t>
  </si>
  <si>
    <t>202122NNDR15183</t>
  </si>
  <si>
    <t>202122NNDR15203</t>
  </si>
  <si>
    <t>202122NNDR15223</t>
  </si>
  <si>
    <t>202122NNDR15243</t>
  </si>
  <si>
    <t>202122NNDR15263</t>
  </si>
  <si>
    <t>202122NNDR15283</t>
  </si>
  <si>
    <t>202122NNDR15303</t>
  </si>
  <si>
    <t>202122NNDR15323</t>
  </si>
  <si>
    <t>202122NNDR15343</t>
  </si>
  <si>
    <t>202122NNDR15363</t>
  </si>
  <si>
    <t>202122NNDR15383</t>
  </si>
  <si>
    <t>202122NNDR15403</t>
  </si>
  <si>
    <t>202122NNDR15423</t>
  </si>
  <si>
    <t>202122NNDR15443</t>
  </si>
  <si>
    <t>202122NNDR15453</t>
  </si>
  <si>
    <t>202122NNDR15463</t>
  </si>
  <si>
    <t>202122NNDR15483</t>
  </si>
  <si>
    <t>202122NNDR15503</t>
  </si>
  <si>
    <t>202122NNDR15523</t>
  </si>
  <si>
    <t>202122NNDR15963</t>
  </si>
  <si>
    <t>202122NNDR15124</t>
  </si>
  <si>
    <t>202122NNDR15144</t>
  </si>
  <si>
    <t>202122NNDR15164</t>
  </si>
  <si>
    <t>202122NNDR15184</t>
  </si>
  <si>
    <t>202122NNDR15204</t>
  </si>
  <si>
    <t>202122NNDR15224</t>
  </si>
  <si>
    <t>202122NNDR15244</t>
  </si>
  <si>
    <t>202122NNDR15264</t>
  </si>
  <si>
    <t>202122NNDR15284</t>
  </si>
  <si>
    <t>202122NNDR15304</t>
  </si>
  <si>
    <t>202122NNDR15324</t>
  </si>
  <si>
    <t>202122NNDR15344</t>
  </si>
  <si>
    <t>202122NNDR15364</t>
  </si>
  <si>
    <t>202122NNDR15384</t>
  </si>
  <si>
    <t>202122NNDR15404</t>
  </si>
  <si>
    <t>202122NNDR15424</t>
  </si>
  <si>
    <t>202122NNDR15444</t>
  </si>
  <si>
    <t>202122NNDR15454</t>
  </si>
  <si>
    <t>202122NNDR15464</t>
  </si>
  <si>
    <t>202122NNDR15484</t>
  </si>
  <si>
    <t>202122NNDR15504</t>
  </si>
  <si>
    <t>202122NNDR15524</t>
  </si>
  <si>
    <t>202122NNDR15964</t>
  </si>
  <si>
    <t>202122NNDR15125</t>
  </si>
  <si>
    <t>202122NNDR15145</t>
  </si>
  <si>
    <t>202122NNDR15165</t>
  </si>
  <si>
    <t>202122NNDR15185</t>
  </si>
  <si>
    <t>202122NNDR15205</t>
  </si>
  <si>
    <t>202122NNDR15225</t>
  </si>
  <si>
    <t>202122NNDR15245</t>
  </si>
  <si>
    <t>202122NNDR15265</t>
  </si>
  <si>
    <t>202122NNDR15285</t>
  </si>
  <si>
    <t>202122NNDR15305</t>
  </si>
  <si>
    <t>202122NNDR15325</t>
  </si>
  <si>
    <t>202122NNDR15345</t>
  </si>
  <si>
    <t>202122NNDR15365</t>
  </si>
  <si>
    <t>202122NNDR15385</t>
  </si>
  <si>
    <t>202122NNDR15405</t>
  </si>
  <si>
    <t>202122NNDR15425</t>
  </si>
  <si>
    <t>202122NNDR15445</t>
  </si>
  <si>
    <t>202122NNDR15455</t>
  </si>
  <si>
    <t>202122NNDR15465</t>
  </si>
  <si>
    <t>202122NNDR15485</t>
  </si>
  <si>
    <t>202122NNDR15505</t>
  </si>
  <si>
    <t>202122NNDR15525</t>
  </si>
  <si>
    <t>202122NNDR15965</t>
  </si>
  <si>
    <t>202122NNDR15126.2</t>
  </si>
  <si>
    <t>202122NNDR15146.2</t>
  </si>
  <si>
    <t>202122NNDR15166.2</t>
  </si>
  <si>
    <t>202122NNDR15186.2</t>
  </si>
  <si>
    <t>202122NNDR15206.2</t>
  </si>
  <si>
    <t>202122NNDR15226.2</t>
  </si>
  <si>
    <t>202122NNDR15246.2</t>
  </si>
  <si>
    <t>202122NNDR15266.2</t>
  </si>
  <si>
    <t>202122NNDR15286.2</t>
  </si>
  <si>
    <t>202122NNDR15306.2</t>
  </si>
  <si>
    <t>202122NNDR15326.2</t>
  </si>
  <si>
    <t>202122NNDR15346.2</t>
  </si>
  <si>
    <t>202122NNDR15366.2</t>
  </si>
  <si>
    <t>202122NNDR15386.2</t>
  </si>
  <si>
    <t>202122NNDR15406.2</t>
  </si>
  <si>
    <t>202122NNDR15426.2</t>
  </si>
  <si>
    <t>202122NNDR15446.2</t>
  </si>
  <si>
    <t>202122NNDR15456.2</t>
  </si>
  <si>
    <t>202122NNDR15466.2</t>
  </si>
  <si>
    <t>202122NNDR15486.2</t>
  </si>
  <si>
    <t>202122NNDR15506.2</t>
  </si>
  <si>
    <t>202122NNDR15526.2</t>
  </si>
  <si>
    <t>202122NNDR15966.2</t>
  </si>
  <si>
    <t>202122NNDR15126.3</t>
  </si>
  <si>
    <t>202122NNDR15146.3</t>
  </si>
  <si>
    <t>202122NNDR15166.3</t>
  </si>
  <si>
    <t>202122NNDR15186.3</t>
  </si>
  <si>
    <t>202122NNDR15206.3</t>
  </si>
  <si>
    <t>202122NNDR15226.3</t>
  </si>
  <si>
    <t>202122NNDR15246.3</t>
  </si>
  <si>
    <t>202122NNDR15266.3</t>
  </si>
  <si>
    <t>202122NNDR15286.3</t>
  </si>
  <si>
    <t>202122NNDR15306.3</t>
  </si>
  <si>
    <t>202122NNDR15326.3</t>
  </si>
  <si>
    <t>202122NNDR15346.3</t>
  </si>
  <si>
    <t>202122NNDR15366.3</t>
  </si>
  <si>
    <t>202122NNDR15386.3</t>
  </si>
  <si>
    <t>202122NNDR15406.3</t>
  </si>
  <si>
    <t>202122NNDR15426.3</t>
  </si>
  <si>
    <t>202122NNDR15446.3</t>
  </si>
  <si>
    <t>202122NNDR15456.3</t>
  </si>
  <si>
    <t>202122NNDR15466.3</t>
  </si>
  <si>
    <t>202122NNDR15486.3</t>
  </si>
  <si>
    <t>202122NNDR15506.3</t>
  </si>
  <si>
    <t>202122NNDR15526.3</t>
  </si>
  <si>
    <t>202122NNDR15966.3</t>
  </si>
  <si>
    <t>202122NNDR15126.4</t>
  </si>
  <si>
    <t>202122NNDR15146.4</t>
  </si>
  <si>
    <t>202122NNDR15166.4</t>
  </si>
  <si>
    <t>202122NNDR15186.4</t>
  </si>
  <si>
    <t>202122NNDR15206.4</t>
  </si>
  <si>
    <t>202122NNDR15226.4</t>
  </si>
  <si>
    <t>202122NNDR15246.4</t>
  </si>
  <si>
    <t>202122NNDR15266.4</t>
  </si>
  <si>
    <t>202122NNDR15286.4</t>
  </si>
  <si>
    <t>202122NNDR15306.4</t>
  </si>
  <si>
    <t>202122NNDR15326.4</t>
  </si>
  <si>
    <t>202122NNDR15346.4</t>
  </si>
  <si>
    <t>202122NNDR15366.4</t>
  </si>
  <si>
    <t>202122NNDR15386.4</t>
  </si>
  <si>
    <t>202122NNDR15406.4</t>
  </si>
  <si>
    <t>202122NNDR15426.4</t>
  </si>
  <si>
    <t>202122NNDR15446.4</t>
  </si>
  <si>
    <t>202122NNDR15456.4</t>
  </si>
  <si>
    <t>202122NNDR15466.4</t>
  </si>
  <si>
    <t>202122NNDR15486.4</t>
  </si>
  <si>
    <t>202122NNDR15506.4</t>
  </si>
  <si>
    <t>202122NNDR15526.4</t>
  </si>
  <si>
    <t>202122NNDR15966.4</t>
  </si>
  <si>
    <t>202122NNDR15126.9</t>
  </si>
  <si>
    <t>202122NNDR15146.9</t>
  </si>
  <si>
    <t>202122NNDR15166.9</t>
  </si>
  <si>
    <t>202122NNDR15186.9</t>
  </si>
  <si>
    <t>202122NNDR15206.9</t>
  </si>
  <si>
    <t>202122NNDR15226.9</t>
  </si>
  <si>
    <t>202122NNDR15246.9</t>
  </si>
  <si>
    <t>202122NNDR15266.9</t>
  </si>
  <si>
    <t>202122NNDR15286.9</t>
  </si>
  <si>
    <t>202122NNDR15306.9</t>
  </si>
  <si>
    <t>202122NNDR15326.9</t>
  </si>
  <si>
    <t>202122NNDR15346.9</t>
  </si>
  <si>
    <t>202122NNDR15366.9</t>
  </si>
  <si>
    <t>202122NNDR15386.9</t>
  </si>
  <si>
    <t>202122NNDR15406.9</t>
  </si>
  <si>
    <t>202122NNDR15426.9</t>
  </si>
  <si>
    <t>202122NNDR15446.9</t>
  </si>
  <si>
    <t>202122NNDR15456.9</t>
  </si>
  <si>
    <t>202122NNDR15466.9</t>
  </si>
  <si>
    <t>202122NNDR15486.9</t>
  </si>
  <si>
    <t>202122NNDR15506.9</t>
  </si>
  <si>
    <t>202122NNDR15526.9</t>
  </si>
  <si>
    <t>202122NNDR15966.9</t>
  </si>
  <si>
    <t>202122NNDR15127</t>
  </si>
  <si>
    <t>202122NNDR15147</t>
  </si>
  <si>
    <t>202122NNDR15167</t>
  </si>
  <si>
    <t>202122NNDR15187</t>
  </si>
  <si>
    <t>202122NNDR15207</t>
  </si>
  <si>
    <t>202122NNDR15227</t>
  </si>
  <si>
    <t>202122NNDR15247</t>
  </si>
  <si>
    <t>202122NNDR15267</t>
  </si>
  <si>
    <t>202122NNDR15287</t>
  </si>
  <si>
    <t>202122NNDR15307</t>
  </si>
  <si>
    <t>202122NNDR15327</t>
  </si>
  <si>
    <t>202122NNDR15347</t>
  </si>
  <si>
    <t>202122NNDR15367</t>
  </si>
  <si>
    <t>202122NNDR15387</t>
  </si>
  <si>
    <t>202122NNDR15407</t>
  </si>
  <si>
    <t>202122NNDR15427</t>
  </si>
  <si>
    <t>202122NNDR15447</t>
  </si>
  <si>
    <t>202122NNDR15457</t>
  </si>
  <si>
    <t>202122NNDR15467</t>
  </si>
  <si>
    <t>202122NNDR15487</t>
  </si>
  <si>
    <t>202122NNDR15507</t>
  </si>
  <si>
    <t>202122NNDR15527</t>
  </si>
  <si>
    <t>202122NNDR15967</t>
  </si>
  <si>
    <t>202122NNDR15128</t>
  </si>
  <si>
    <t>202122NNDR15148</t>
  </si>
  <si>
    <t>202122NNDR15168</t>
  </si>
  <si>
    <t>202122NNDR15188</t>
  </si>
  <si>
    <t>202122NNDR15208</t>
  </si>
  <si>
    <t>202122NNDR15228</t>
  </si>
  <si>
    <t>202122NNDR15248</t>
  </si>
  <si>
    <t>202122NNDR15268</t>
  </si>
  <si>
    <t>202122NNDR15288</t>
  </si>
  <si>
    <t>202122NNDR15308</t>
  </si>
  <si>
    <t>202122NNDR15328</t>
  </si>
  <si>
    <t>202122NNDR15348</t>
  </si>
  <si>
    <t>202122NNDR15368</t>
  </si>
  <si>
    <t>202122NNDR15388</t>
  </si>
  <si>
    <t>202122NNDR15408</t>
  </si>
  <si>
    <t>202122NNDR15428</t>
  </si>
  <si>
    <t>202122NNDR15448</t>
  </si>
  <si>
    <t>202122NNDR15458</t>
  </si>
  <si>
    <t>202122NNDR15468</t>
  </si>
  <si>
    <t>202122NNDR15488</t>
  </si>
  <si>
    <t>202122NNDR15508</t>
  </si>
  <si>
    <t>202122NNDR15528</t>
  </si>
  <si>
    <t>202122NNDR15968</t>
  </si>
  <si>
    <t>202122NNDR15128.5</t>
  </si>
  <si>
    <t>202122NNDR15148.5</t>
  </si>
  <si>
    <t>202122NNDR15168.5</t>
  </si>
  <si>
    <t>202122NNDR15188.5</t>
  </si>
  <si>
    <t>202122NNDR15208.5</t>
  </si>
  <si>
    <t>202122NNDR15228.5</t>
  </si>
  <si>
    <t>202122NNDR15248.5</t>
  </si>
  <si>
    <t>202122NNDR15268.5</t>
  </si>
  <si>
    <t>202122NNDR15288.5</t>
  </si>
  <si>
    <t>202122NNDR15308.5</t>
  </si>
  <si>
    <t>202122NNDR15328.5</t>
  </si>
  <si>
    <t>202122NNDR15348.5</t>
  </si>
  <si>
    <t>202122NNDR15368.5</t>
  </si>
  <si>
    <t>202122NNDR15388.5</t>
  </si>
  <si>
    <t>202122NNDR15408.5</t>
  </si>
  <si>
    <t>202122NNDR15428.5</t>
  </si>
  <si>
    <t>202122NNDR15448.5</t>
  </si>
  <si>
    <t>202122NNDR15458.5</t>
  </si>
  <si>
    <t>202122NNDR15468.5</t>
  </si>
  <si>
    <t>202122NNDR15488.5</t>
  </si>
  <si>
    <t>202122NNDR15508.5</t>
  </si>
  <si>
    <t>202122NNDR15528.5</t>
  </si>
  <si>
    <t>202122NNDR15968.5</t>
  </si>
  <si>
    <t>202122NNDR15129</t>
  </si>
  <si>
    <t>202122NNDR15149</t>
  </si>
  <si>
    <t>202122NNDR15169</t>
  </si>
  <si>
    <t>202122NNDR15189</t>
  </si>
  <si>
    <t>202122NNDR15209</t>
  </si>
  <si>
    <t>202122NNDR15229</t>
  </si>
  <si>
    <t>202122NNDR15249</t>
  </si>
  <si>
    <t>202122NNDR15269</t>
  </si>
  <si>
    <t>202122NNDR15289</t>
  </si>
  <si>
    <t>202122NNDR15309</t>
  </si>
  <si>
    <t>202122NNDR15329</t>
  </si>
  <si>
    <t>202122NNDR15349</t>
  </si>
  <si>
    <t>202122NNDR15369</t>
  </si>
  <si>
    <t>202122NNDR15389</t>
  </si>
  <si>
    <t>202122NNDR15409</t>
  </si>
  <si>
    <t>202122NNDR15429</t>
  </si>
  <si>
    <t>202122NNDR15449</t>
  </si>
  <si>
    <t>202122NNDR15459</t>
  </si>
  <si>
    <t>202122NNDR15469</t>
  </si>
  <si>
    <t>202122NNDR15489</t>
  </si>
  <si>
    <t>202122NNDR15509</t>
  </si>
  <si>
    <t>202122NNDR15529</t>
  </si>
  <si>
    <t>202122NNDR15969</t>
  </si>
  <si>
    <t>202122NNDR151210</t>
  </si>
  <si>
    <t>202122NNDR151410</t>
  </si>
  <si>
    <t>202122NNDR151610</t>
  </si>
  <si>
    <t>202122NNDR151810</t>
  </si>
  <si>
    <t>202122NNDR152010</t>
  </si>
  <si>
    <t>202122NNDR152210</t>
  </si>
  <si>
    <t>202122NNDR152410</t>
  </si>
  <si>
    <t>202122NNDR152610</t>
  </si>
  <si>
    <t>202122NNDR152810</t>
  </si>
  <si>
    <t>202122NNDR153010</t>
  </si>
  <si>
    <t>202122NNDR153210</t>
  </si>
  <si>
    <t>202122NNDR153410</t>
  </si>
  <si>
    <t>202122NNDR153610</t>
  </si>
  <si>
    <t>202122NNDR153810</t>
  </si>
  <si>
    <t>202122NNDR154010</t>
  </si>
  <si>
    <t>202122NNDR154210</t>
  </si>
  <si>
    <t>202122NNDR154410</t>
  </si>
  <si>
    <t>202122NNDR154510</t>
  </si>
  <si>
    <t>202122NNDR154610</t>
  </si>
  <si>
    <t>202122NNDR154810</t>
  </si>
  <si>
    <t>202122NNDR155010</t>
  </si>
  <si>
    <t>202122NNDR155210</t>
  </si>
  <si>
    <t>202122NNDR159610</t>
  </si>
  <si>
    <t>202122NNDR151211</t>
  </si>
  <si>
    <t>202122NNDR151411</t>
  </si>
  <si>
    <t>202122NNDR151611</t>
  </si>
  <si>
    <t>202122NNDR151811</t>
  </si>
  <si>
    <t>202122NNDR152011</t>
  </si>
  <si>
    <t>202122NNDR152211</t>
  </si>
  <si>
    <t>202122NNDR152411</t>
  </si>
  <si>
    <t>202122NNDR152611</t>
  </si>
  <si>
    <t>202122NNDR152811</t>
  </si>
  <si>
    <t>202122NNDR153011</t>
  </si>
  <si>
    <t>202122NNDR153211</t>
  </si>
  <si>
    <t>202122NNDR153411</t>
  </si>
  <si>
    <t>202122NNDR153611</t>
  </si>
  <si>
    <t>202122NNDR153811</t>
  </si>
  <si>
    <t>202122NNDR154011</t>
  </si>
  <si>
    <t>202122NNDR154211</t>
  </si>
  <si>
    <t>202122NNDR154411</t>
  </si>
  <si>
    <t>202122NNDR154511</t>
  </si>
  <si>
    <t>202122NNDR154611</t>
  </si>
  <si>
    <t>202122NNDR154811</t>
  </si>
  <si>
    <t>202122NNDR155011</t>
  </si>
  <si>
    <t>202122NNDR155211</t>
  </si>
  <si>
    <t>202122NNDR159611</t>
  </si>
  <si>
    <t>202122NNDR151212</t>
  </si>
  <si>
    <t>202122NNDR151412</t>
  </si>
  <si>
    <t>202122NNDR151612</t>
  </si>
  <si>
    <t>202122NNDR151812</t>
  </si>
  <si>
    <t>202122NNDR152012</t>
  </si>
  <si>
    <t>202122NNDR152212</t>
  </si>
  <si>
    <t>202122NNDR152412</t>
  </si>
  <si>
    <t>202122NNDR152612</t>
  </si>
  <si>
    <t>202122NNDR152812</t>
  </si>
  <si>
    <t>202122NNDR153012</t>
  </si>
  <si>
    <t>202122NNDR153212</t>
  </si>
  <si>
    <t>202122NNDR153412</t>
  </si>
  <si>
    <t>202122NNDR153612</t>
  </si>
  <si>
    <t>202122NNDR153812</t>
  </si>
  <si>
    <t>202122NNDR154012</t>
  </si>
  <si>
    <t>202122NNDR154212</t>
  </si>
  <si>
    <t>202122NNDR154412</t>
  </si>
  <si>
    <t>202122NNDR154512</t>
  </si>
  <si>
    <t>202122NNDR154612</t>
  </si>
  <si>
    <t>202122NNDR154812</t>
  </si>
  <si>
    <t>202122NNDR155012</t>
  </si>
  <si>
    <t>202122NNDR155212</t>
  </si>
  <si>
    <t>202122NNDR159612</t>
  </si>
  <si>
    <t>202122NNDR151213</t>
  </si>
  <si>
    <t>202122NNDR151413</t>
  </si>
  <si>
    <t>202122NNDR151613</t>
  </si>
  <si>
    <t>202122NNDR151813</t>
  </si>
  <si>
    <t>202122NNDR152013</t>
  </si>
  <si>
    <t>202122NNDR152213</t>
  </si>
  <si>
    <t>202122NNDR152413</t>
  </si>
  <si>
    <t>202122NNDR152613</t>
  </si>
  <si>
    <t>202122NNDR152813</t>
  </si>
  <si>
    <t>202122NNDR153013</t>
  </si>
  <si>
    <t>202122NNDR153213</t>
  </si>
  <si>
    <t>202122NNDR153413</t>
  </si>
  <si>
    <t>202122NNDR153613</t>
  </si>
  <si>
    <t>202122NNDR153813</t>
  </si>
  <si>
    <t>202122NNDR154013</t>
  </si>
  <si>
    <t>202122NNDR154213</t>
  </si>
  <si>
    <t>202122NNDR154413</t>
  </si>
  <si>
    <t>202122NNDR154513</t>
  </si>
  <si>
    <t>202122NNDR154613</t>
  </si>
  <si>
    <t>202122NNDR154813</t>
  </si>
  <si>
    <t>202122NNDR155013</t>
  </si>
  <si>
    <t>202122NNDR155213</t>
  </si>
  <si>
    <t>202122NNDR159613</t>
  </si>
  <si>
    <t>202122NNDR151215</t>
  </si>
  <si>
    <t>202122NNDR151415</t>
  </si>
  <si>
    <t>202122NNDR151615</t>
  </si>
  <si>
    <t>202122NNDR151815</t>
  </si>
  <si>
    <t>202122NNDR152015</t>
  </si>
  <si>
    <t>202122NNDR152215</t>
  </si>
  <si>
    <t>202122NNDR152415</t>
  </si>
  <si>
    <t>202122NNDR152615</t>
  </si>
  <si>
    <t>202122NNDR152815</t>
  </si>
  <si>
    <t>202122NNDR153015</t>
  </si>
  <si>
    <t>202122NNDR153215</t>
  </si>
  <si>
    <t>202122NNDR153415</t>
  </si>
  <si>
    <t>202122NNDR153615</t>
  </si>
  <si>
    <t>202122NNDR153815</t>
  </si>
  <si>
    <t>202122NNDR154015</t>
  </si>
  <si>
    <t>202122NNDR154215</t>
  </si>
  <si>
    <t>202122NNDR154415</t>
  </si>
  <si>
    <t>202122NNDR154515</t>
  </si>
  <si>
    <t>202122NNDR154615</t>
  </si>
  <si>
    <t>202122NNDR154815</t>
  </si>
  <si>
    <t>202122NNDR155015</t>
  </si>
  <si>
    <t>202122NNDR155215</t>
  </si>
  <si>
    <t>202122NNDR159615</t>
  </si>
  <si>
    <t>202122NNDR151216</t>
  </si>
  <si>
    <t>202122NNDR151416</t>
  </si>
  <si>
    <t>202122NNDR151616</t>
  </si>
  <si>
    <t>202122NNDR151816</t>
  </si>
  <si>
    <t>202122NNDR152016</t>
  </si>
  <si>
    <t>202122NNDR152216</t>
  </si>
  <si>
    <t>202122NNDR152416</t>
  </si>
  <si>
    <t>202122NNDR152616</t>
  </si>
  <si>
    <t>202122NNDR152816</t>
  </si>
  <si>
    <t>202122NNDR153016</t>
  </si>
  <si>
    <t>202122NNDR153216</t>
  </si>
  <si>
    <t>202122NNDR153416</t>
  </si>
  <si>
    <t>202122NNDR153616</t>
  </si>
  <si>
    <t>202122NNDR153816</t>
  </si>
  <si>
    <t>202122NNDR154016</t>
  </si>
  <si>
    <t>202122NNDR154216</t>
  </si>
  <si>
    <t>202122NNDR154416</t>
  </si>
  <si>
    <t>202122NNDR154516</t>
  </si>
  <si>
    <t>202122NNDR154616</t>
  </si>
  <si>
    <t>202122NNDR154816</t>
  </si>
  <si>
    <t>202122NNDR155016</t>
  </si>
  <si>
    <t>202122NNDR155216</t>
  </si>
  <si>
    <t>202122NNDR159616</t>
  </si>
  <si>
    <t>202122NNDR151217</t>
  </si>
  <si>
    <t>202122NNDR151417</t>
  </si>
  <si>
    <t>202122NNDR151617</t>
  </si>
  <si>
    <t>202122NNDR151817</t>
  </si>
  <si>
    <t>202122NNDR152017</t>
  </si>
  <si>
    <t>202122NNDR152217</t>
  </si>
  <si>
    <t>202122NNDR152417</t>
  </si>
  <si>
    <t>202122NNDR152617</t>
  </si>
  <si>
    <t>202122NNDR152817</t>
  </si>
  <si>
    <t>202122NNDR153017</t>
  </si>
  <si>
    <t>202122NNDR153217</t>
  </si>
  <si>
    <t>202122NNDR153417</t>
  </si>
  <si>
    <t>202122NNDR153617</t>
  </si>
  <si>
    <t>202122NNDR153817</t>
  </si>
  <si>
    <t>202122NNDR154017</t>
  </si>
  <si>
    <t>202122NNDR154217</t>
  </si>
  <si>
    <t>202122NNDR154417</t>
  </si>
  <si>
    <t>202122NNDR154517</t>
  </si>
  <si>
    <t>202122NNDR154617</t>
  </si>
  <si>
    <t>202122NNDR154817</t>
  </si>
  <si>
    <t>202122NNDR155017</t>
  </si>
  <si>
    <t>202122NNDR155217</t>
  </si>
  <si>
    <t>202122NNDR159617</t>
  </si>
  <si>
    <t>202122NNDR151218</t>
  </si>
  <si>
    <t>202122NNDR151418</t>
  </si>
  <si>
    <t>202122NNDR151618</t>
  </si>
  <si>
    <t>202122NNDR151818</t>
  </si>
  <si>
    <t>202122NNDR152018</t>
  </si>
  <si>
    <t>202122NNDR152218</t>
  </si>
  <si>
    <t>202122NNDR152418</t>
  </si>
  <si>
    <t>202122NNDR152618</t>
  </si>
  <si>
    <t>202122NNDR152818</t>
  </si>
  <si>
    <t>202122NNDR153018</t>
  </si>
  <si>
    <t>202122NNDR153218</t>
  </si>
  <si>
    <t>202122NNDR153418</t>
  </si>
  <si>
    <t>202122NNDR153618</t>
  </si>
  <si>
    <t>202122NNDR153818</t>
  </si>
  <si>
    <t>202122NNDR154018</t>
  </si>
  <si>
    <t>202122NNDR154218</t>
  </si>
  <si>
    <t>202122NNDR154418</t>
  </si>
  <si>
    <t>202122NNDR154518</t>
  </si>
  <si>
    <t>202122NNDR154618</t>
  </si>
  <si>
    <t>202122NNDR154818</t>
  </si>
  <si>
    <t>202122NNDR155018</t>
  </si>
  <si>
    <t>202122NNDR155218</t>
  </si>
  <si>
    <t>202122NNDR159618</t>
  </si>
  <si>
    <t>202122NNDR151223</t>
  </si>
  <si>
    <t>202122NNDR151423</t>
  </si>
  <si>
    <t>202122NNDR151623</t>
  </si>
  <si>
    <t>202122NNDR151823</t>
  </si>
  <si>
    <t>202122NNDR152023</t>
  </si>
  <si>
    <t>202122NNDR152223</t>
  </si>
  <si>
    <t>202122NNDR152423</t>
  </si>
  <si>
    <t>202122NNDR152623</t>
  </si>
  <si>
    <t>202122NNDR152823</t>
  </si>
  <si>
    <t>202122NNDR153023</t>
  </si>
  <si>
    <t>202122NNDR153223</t>
  </si>
  <si>
    <t>202122NNDR153423</t>
  </si>
  <si>
    <t>202122NNDR153623</t>
  </si>
  <si>
    <t>202122NNDR153823</t>
  </si>
  <si>
    <t>202122NNDR154023</t>
  </si>
  <si>
    <t>202122NNDR154223</t>
  </si>
  <si>
    <t>202122NNDR154423</t>
  </si>
  <si>
    <t>202122NNDR154523</t>
  </si>
  <si>
    <t>202122NNDR154623</t>
  </si>
  <si>
    <t>202122NNDR154823</t>
  </si>
  <si>
    <t>202122NNDR155023</t>
  </si>
  <si>
    <t>202122NNDR155223</t>
  </si>
  <si>
    <t>202122NNDR159623</t>
  </si>
  <si>
    <t>202122NNDR151224</t>
  </si>
  <si>
    <t>202122NNDR151424</t>
  </si>
  <si>
    <t>202122NNDR151624</t>
  </si>
  <si>
    <t>202122NNDR151824</t>
  </si>
  <si>
    <t>202122NNDR152024</t>
  </si>
  <si>
    <t>202122NNDR152224</t>
  </si>
  <si>
    <t>202122NNDR152424</t>
  </si>
  <si>
    <t>202122NNDR152624</t>
  </si>
  <si>
    <t>202122NNDR152824</t>
  </si>
  <si>
    <t>202122NNDR153024</t>
  </si>
  <si>
    <t>202122NNDR153224</t>
  </si>
  <si>
    <t>202122NNDR153424</t>
  </si>
  <si>
    <t>202122NNDR153624</t>
  </si>
  <si>
    <t>202122NNDR153824</t>
  </si>
  <si>
    <t>202122NNDR154024</t>
  </si>
  <si>
    <t>202122NNDR154224</t>
  </si>
  <si>
    <t>202122NNDR154424</t>
  </si>
  <si>
    <t>202122NNDR154524</t>
  </si>
  <si>
    <t>202122NNDR154624</t>
  </si>
  <si>
    <t>202122NNDR154824</t>
  </si>
  <si>
    <t>202122NNDR155024</t>
  </si>
  <si>
    <t>202122NNDR155224</t>
  </si>
  <si>
    <t>202122NNDR159624</t>
  </si>
  <si>
    <t>202223NNDR15121</t>
  </si>
  <si>
    <t>202223NNDR15141</t>
  </si>
  <si>
    <t>202223NNDR15161</t>
  </si>
  <si>
    <t>202223NNDR15181</t>
  </si>
  <si>
    <t>202223NNDR15201</t>
  </si>
  <si>
    <t>202223NNDR15221</t>
  </si>
  <si>
    <t>202223NNDR15241</t>
  </si>
  <si>
    <t>202223NNDR15261</t>
  </si>
  <si>
    <t>202223NNDR15281</t>
  </si>
  <si>
    <t>202223NNDR15301</t>
  </si>
  <si>
    <t>202223NNDR15321</t>
  </si>
  <si>
    <t>202223NNDR15341</t>
  </si>
  <si>
    <t>202223NNDR15361</t>
  </si>
  <si>
    <t>202223NNDR15381</t>
  </si>
  <si>
    <t>202223NNDR15401</t>
  </si>
  <si>
    <t>202223NNDR15421</t>
  </si>
  <si>
    <t>202223NNDR15441</t>
  </si>
  <si>
    <t>202223NNDR15451</t>
  </si>
  <si>
    <t>202223NNDR15461</t>
  </si>
  <si>
    <t>202223NNDR15481</t>
  </si>
  <si>
    <t>202223NNDR15501</t>
  </si>
  <si>
    <t>202223NNDR15521</t>
  </si>
  <si>
    <t>202223NNDR15961</t>
  </si>
  <si>
    <t>202223NNDR15122</t>
  </si>
  <si>
    <t>202223NNDR15142</t>
  </si>
  <si>
    <t>202223NNDR15162</t>
  </si>
  <si>
    <t>202223NNDR15182</t>
  </si>
  <si>
    <t>202223NNDR15202</t>
  </si>
  <si>
    <t>202223NNDR15222</t>
  </si>
  <si>
    <t>202223NNDR15242</t>
  </si>
  <si>
    <t>202223NNDR15262</t>
  </si>
  <si>
    <t>202223NNDR15282</t>
  </si>
  <si>
    <t>202223NNDR15302</t>
  </si>
  <si>
    <t>202223NNDR15322</t>
  </si>
  <si>
    <t>202223NNDR15342</t>
  </si>
  <si>
    <t>202223NNDR15362</t>
  </si>
  <si>
    <t>202223NNDR15382</t>
  </si>
  <si>
    <t>202223NNDR15402</t>
  </si>
  <si>
    <t>202223NNDR15422</t>
  </si>
  <si>
    <t>202223NNDR15442</t>
  </si>
  <si>
    <t>202223NNDR15452</t>
  </si>
  <si>
    <t>202223NNDR15462</t>
  </si>
  <si>
    <t>202223NNDR15482</t>
  </si>
  <si>
    <t>202223NNDR15502</t>
  </si>
  <si>
    <t>202223NNDR15522</t>
  </si>
  <si>
    <t>202223NNDR15962</t>
  </si>
  <si>
    <t>202223NNDR15123</t>
  </si>
  <si>
    <t>202223NNDR15143</t>
  </si>
  <si>
    <t>202223NNDR15163</t>
  </si>
  <si>
    <t>202223NNDR15183</t>
  </si>
  <si>
    <t>202223NNDR15203</t>
  </si>
  <si>
    <t>202223NNDR15223</t>
  </si>
  <si>
    <t>202223NNDR15243</t>
  </si>
  <si>
    <t>202223NNDR15263</t>
  </si>
  <si>
    <t>202223NNDR15283</t>
  </si>
  <si>
    <t>202223NNDR15303</t>
  </si>
  <si>
    <t>202223NNDR15323</t>
  </si>
  <si>
    <t>202223NNDR15343</t>
  </si>
  <si>
    <t>202223NNDR15363</t>
  </si>
  <si>
    <t>202223NNDR15383</t>
  </si>
  <si>
    <t>202223NNDR15403</t>
  </si>
  <si>
    <t>202223NNDR15423</t>
  </si>
  <si>
    <t>202223NNDR15443</t>
  </si>
  <si>
    <t>202223NNDR15453</t>
  </si>
  <si>
    <t>202223NNDR15463</t>
  </si>
  <si>
    <t>202223NNDR15483</t>
  </si>
  <si>
    <t>202223NNDR15503</t>
  </si>
  <si>
    <t>202223NNDR15523</t>
  </si>
  <si>
    <t>202223NNDR15963</t>
  </si>
  <si>
    <t>202223NNDR15124</t>
  </si>
  <si>
    <t>202223NNDR15144</t>
  </si>
  <si>
    <t>202223NNDR15164</t>
  </si>
  <si>
    <t>202223NNDR15184</t>
  </si>
  <si>
    <t>202223NNDR15204</t>
  </si>
  <si>
    <t>202223NNDR15224</t>
  </si>
  <si>
    <t>202223NNDR15244</t>
  </si>
  <si>
    <t>202223NNDR15264</t>
  </si>
  <si>
    <t>202223NNDR15284</t>
  </si>
  <si>
    <t>202223NNDR15304</t>
  </si>
  <si>
    <t>202223NNDR15324</t>
  </si>
  <si>
    <t>202223NNDR15344</t>
  </si>
  <si>
    <t>202223NNDR15364</t>
  </si>
  <si>
    <t>202223NNDR15384</t>
  </si>
  <si>
    <t>202223NNDR15404</t>
  </si>
  <si>
    <t>202223NNDR15424</t>
  </si>
  <si>
    <t>202223NNDR15444</t>
  </si>
  <si>
    <t>202223NNDR15454</t>
  </si>
  <si>
    <t>202223NNDR15464</t>
  </si>
  <si>
    <t>202223NNDR15484</t>
  </si>
  <si>
    <t>202223NNDR15504</t>
  </si>
  <si>
    <t>202223NNDR15524</t>
  </si>
  <si>
    <t>202223NNDR15964</t>
  </si>
  <si>
    <t>202223NNDR15125</t>
  </si>
  <si>
    <t>202223NNDR15145</t>
  </si>
  <si>
    <t>202223NNDR15165</t>
  </si>
  <si>
    <t>202223NNDR15185</t>
  </si>
  <si>
    <t>202223NNDR15205</t>
  </si>
  <si>
    <t>202223NNDR15225</t>
  </si>
  <si>
    <t>202223NNDR15245</t>
  </si>
  <si>
    <t>202223NNDR15265</t>
  </si>
  <si>
    <t>202223NNDR15285</t>
  </si>
  <si>
    <t>202223NNDR15305</t>
  </si>
  <si>
    <t>202223NNDR15325</t>
  </si>
  <si>
    <t>202223NNDR15345</t>
  </si>
  <si>
    <t>202223NNDR15365</t>
  </si>
  <si>
    <t>202223NNDR15385</t>
  </si>
  <si>
    <t>202223NNDR15405</t>
  </si>
  <si>
    <t>202223NNDR15425</t>
  </si>
  <si>
    <t>202223NNDR15445</t>
  </si>
  <si>
    <t>202223NNDR15455</t>
  </si>
  <si>
    <t>202223NNDR15465</t>
  </si>
  <si>
    <t>202223NNDR15485</t>
  </si>
  <si>
    <t>202223NNDR15505</t>
  </si>
  <si>
    <t>202223NNDR15525</t>
  </si>
  <si>
    <t>202223NNDR15965</t>
  </si>
  <si>
    <t>202223NNDR15126.2</t>
  </si>
  <si>
    <t>202223NNDR15146.2</t>
  </si>
  <si>
    <t>202223NNDR15166.2</t>
  </si>
  <si>
    <t>202223NNDR15186.2</t>
  </si>
  <si>
    <t>202223NNDR15206.2</t>
  </si>
  <si>
    <t>202223NNDR15226.2</t>
  </si>
  <si>
    <t>202223NNDR15246.2</t>
  </si>
  <si>
    <t>202223NNDR15266.2</t>
  </si>
  <si>
    <t>202223NNDR15286.2</t>
  </si>
  <si>
    <t>202223NNDR15306.2</t>
  </si>
  <si>
    <t>202223NNDR15326.2</t>
  </si>
  <si>
    <t>202223NNDR15346.2</t>
  </si>
  <si>
    <t>202223NNDR15366.2</t>
  </si>
  <si>
    <t>202223NNDR15386.2</t>
  </si>
  <si>
    <t>202223NNDR15406.2</t>
  </si>
  <si>
    <t>202223NNDR15426.2</t>
  </si>
  <si>
    <t>202223NNDR15446.2</t>
  </si>
  <si>
    <t>202223NNDR15456.2</t>
  </si>
  <si>
    <t>202223NNDR15466.2</t>
  </si>
  <si>
    <t>202223NNDR15486.2</t>
  </si>
  <si>
    <t>202223NNDR15506.2</t>
  </si>
  <si>
    <t>202223NNDR15526.2</t>
  </si>
  <si>
    <t>202223NNDR15966.2</t>
  </si>
  <si>
    <t>202223NNDR15126.3</t>
  </si>
  <si>
    <t>202223NNDR15146.3</t>
  </si>
  <si>
    <t>202223NNDR15166.3</t>
  </si>
  <si>
    <t>202223NNDR15186.3</t>
  </si>
  <si>
    <t>202223NNDR15206.3</t>
  </si>
  <si>
    <t>202223NNDR15226.3</t>
  </si>
  <si>
    <t>202223NNDR15246.3</t>
  </si>
  <si>
    <t>202223NNDR15266.3</t>
  </si>
  <si>
    <t>202223NNDR15286.3</t>
  </si>
  <si>
    <t>202223NNDR15306.3</t>
  </si>
  <si>
    <t>202223NNDR15326.3</t>
  </si>
  <si>
    <t>202223NNDR15346.3</t>
  </si>
  <si>
    <t>202223NNDR15366.3</t>
  </si>
  <si>
    <t>202223NNDR15386.3</t>
  </si>
  <si>
    <t>202223NNDR15406.3</t>
  </si>
  <si>
    <t>202223NNDR15426.3</t>
  </si>
  <si>
    <t>202223NNDR15446.3</t>
  </si>
  <si>
    <t>202223NNDR15456.3</t>
  </si>
  <si>
    <t>202223NNDR15466.3</t>
  </si>
  <si>
    <t>202223NNDR15486.3</t>
  </si>
  <si>
    <t>202223NNDR15506.3</t>
  </si>
  <si>
    <t>202223NNDR15526.3</t>
  </si>
  <si>
    <t>202223NNDR15966.3</t>
  </si>
  <si>
    <t>202223NNDR15126.4</t>
  </si>
  <si>
    <t>202223NNDR15146.4</t>
  </si>
  <si>
    <t>202223NNDR15166.4</t>
  </si>
  <si>
    <t>202223NNDR15186.4</t>
  </si>
  <si>
    <t>202223NNDR15206.4</t>
  </si>
  <si>
    <t>202223NNDR15226.4</t>
  </si>
  <si>
    <t>202223NNDR15246.4</t>
  </si>
  <si>
    <t>202223NNDR15266.4</t>
  </si>
  <si>
    <t>202223NNDR15286.4</t>
  </si>
  <si>
    <t>202223NNDR15306.4</t>
  </si>
  <si>
    <t>202223NNDR15326.4</t>
  </si>
  <si>
    <t>202223NNDR15346.4</t>
  </si>
  <si>
    <t>202223NNDR15366.4</t>
  </si>
  <si>
    <t>202223NNDR15386.4</t>
  </si>
  <si>
    <t>202223NNDR15406.4</t>
  </si>
  <si>
    <t>202223NNDR15426.4</t>
  </si>
  <si>
    <t>202223NNDR15446.4</t>
  </si>
  <si>
    <t>202223NNDR15456.4</t>
  </si>
  <si>
    <t>202223NNDR15466.4</t>
  </si>
  <si>
    <t>202223NNDR15486.4</t>
  </si>
  <si>
    <t>202223NNDR15506.4</t>
  </si>
  <si>
    <t>202223NNDR15526.4</t>
  </si>
  <si>
    <t>202223NNDR15966.4</t>
  </si>
  <si>
    <t>202223NNDR15126.9</t>
  </si>
  <si>
    <t>202223NNDR15146.9</t>
  </si>
  <si>
    <t>202223NNDR15166.9</t>
  </si>
  <si>
    <t>202223NNDR15186.9</t>
  </si>
  <si>
    <t>202223NNDR15206.9</t>
  </si>
  <si>
    <t>202223NNDR15226.9</t>
  </si>
  <si>
    <t>202223NNDR15246.9</t>
  </si>
  <si>
    <t>202223NNDR15266.9</t>
  </si>
  <si>
    <t>202223NNDR15286.9</t>
  </si>
  <si>
    <t>202223NNDR15306.9</t>
  </si>
  <si>
    <t>202223NNDR15326.9</t>
  </si>
  <si>
    <t>202223NNDR15346.9</t>
  </si>
  <si>
    <t>202223NNDR15366.9</t>
  </si>
  <si>
    <t>202223NNDR15386.9</t>
  </si>
  <si>
    <t>202223NNDR15406.9</t>
  </si>
  <si>
    <t>202223NNDR15426.9</t>
  </si>
  <si>
    <t>202223NNDR15446.9</t>
  </si>
  <si>
    <t>202223NNDR15456.9</t>
  </si>
  <si>
    <t>202223NNDR15466.9</t>
  </si>
  <si>
    <t>202223NNDR15486.9</t>
  </si>
  <si>
    <t>202223NNDR15506.9</t>
  </si>
  <si>
    <t>202223NNDR15526.9</t>
  </si>
  <si>
    <t>202223NNDR15966.9</t>
  </si>
  <si>
    <t>202223NNDR15127</t>
  </si>
  <si>
    <t>202223NNDR15147</t>
  </si>
  <si>
    <t>202223NNDR15167</t>
  </si>
  <si>
    <t>202223NNDR15187</t>
  </si>
  <si>
    <t>202223NNDR15207</t>
  </si>
  <si>
    <t>202223NNDR15227</t>
  </si>
  <si>
    <t>202223NNDR15247</t>
  </si>
  <si>
    <t>202223NNDR15267</t>
  </si>
  <si>
    <t>202223NNDR15287</t>
  </si>
  <si>
    <t>202223NNDR15307</t>
  </si>
  <si>
    <t>202223NNDR15327</t>
  </si>
  <si>
    <t>202223NNDR15347</t>
  </si>
  <si>
    <t>202223NNDR15367</t>
  </si>
  <si>
    <t>202223NNDR15387</t>
  </si>
  <si>
    <t>202223NNDR15407</t>
  </si>
  <si>
    <t>202223NNDR15427</t>
  </si>
  <si>
    <t>202223NNDR15447</t>
  </si>
  <si>
    <t>202223NNDR15457</t>
  </si>
  <si>
    <t>202223NNDR15467</t>
  </si>
  <si>
    <t>202223NNDR15487</t>
  </si>
  <si>
    <t>202223NNDR15507</t>
  </si>
  <si>
    <t>202223NNDR15527</t>
  </si>
  <si>
    <t>202223NNDR15967</t>
  </si>
  <si>
    <t>202223NNDR15128</t>
  </si>
  <si>
    <t>202223NNDR15148</t>
  </si>
  <si>
    <t>202223NNDR15168</t>
  </si>
  <si>
    <t>202223NNDR15188</t>
  </si>
  <si>
    <t>202223NNDR15208</t>
  </si>
  <si>
    <t>202223NNDR15228</t>
  </si>
  <si>
    <t>202223NNDR15248</t>
  </si>
  <si>
    <t>202223NNDR15268</t>
  </si>
  <si>
    <t>202223NNDR15288</t>
  </si>
  <si>
    <t>202223NNDR15308</t>
  </si>
  <si>
    <t>202223NNDR15328</t>
  </si>
  <si>
    <t>202223NNDR15348</t>
  </si>
  <si>
    <t>202223NNDR15368</t>
  </si>
  <si>
    <t>202223NNDR15388</t>
  </si>
  <si>
    <t>202223NNDR15408</t>
  </si>
  <si>
    <t>202223NNDR15428</t>
  </si>
  <si>
    <t>202223NNDR15448</t>
  </si>
  <si>
    <t>202223NNDR15458</t>
  </si>
  <si>
    <t>202223NNDR15468</t>
  </si>
  <si>
    <t>202223NNDR15488</t>
  </si>
  <si>
    <t>202223NNDR15508</t>
  </si>
  <si>
    <t>202223NNDR15528</t>
  </si>
  <si>
    <t>202223NNDR15968</t>
  </si>
  <si>
    <t>202223NNDR15128.5</t>
  </si>
  <si>
    <t>202223NNDR15148.5</t>
  </si>
  <si>
    <t>202223NNDR15168.5</t>
  </si>
  <si>
    <t>202223NNDR15188.5</t>
  </si>
  <si>
    <t>202223NNDR15208.5</t>
  </si>
  <si>
    <t>202223NNDR15228.5</t>
  </si>
  <si>
    <t>202223NNDR15248.5</t>
  </si>
  <si>
    <t>202223NNDR15268.5</t>
  </si>
  <si>
    <t>202223NNDR15288.5</t>
  </si>
  <si>
    <t>202223NNDR15308.5</t>
  </si>
  <si>
    <t>202223NNDR15328.5</t>
  </si>
  <si>
    <t>202223NNDR15348.5</t>
  </si>
  <si>
    <t>202223NNDR15368.5</t>
  </si>
  <si>
    <t>202223NNDR15388.5</t>
  </si>
  <si>
    <t>202223NNDR15408.5</t>
  </si>
  <si>
    <t>202223NNDR15428.5</t>
  </si>
  <si>
    <t>202223NNDR15448.5</t>
  </si>
  <si>
    <t>202223NNDR15458.5</t>
  </si>
  <si>
    <t>202223NNDR15468.5</t>
  </si>
  <si>
    <t>202223NNDR15488.5</t>
  </si>
  <si>
    <t>202223NNDR15508.5</t>
  </si>
  <si>
    <t>202223NNDR15528.5</t>
  </si>
  <si>
    <t>202223NNDR15968.5</t>
  </si>
  <si>
    <t>202223NNDR15128.6</t>
  </si>
  <si>
    <t>202223NNDR15148.6</t>
  </si>
  <si>
    <t>202223NNDR15168.6</t>
  </si>
  <si>
    <t>202223NNDR15188.6</t>
  </si>
  <si>
    <t>202223NNDR15208.6</t>
  </si>
  <si>
    <t>202223NNDR15228.6</t>
  </si>
  <si>
    <t>202223NNDR15248.6</t>
  </si>
  <si>
    <t>202223NNDR15268.6</t>
  </si>
  <si>
    <t>202223NNDR15288.6</t>
  </si>
  <si>
    <t>202223NNDR15308.6</t>
  </si>
  <si>
    <t>202223NNDR15328.6</t>
  </si>
  <si>
    <t>202223NNDR15348.6</t>
  </si>
  <si>
    <t>202223NNDR15368.6</t>
  </si>
  <si>
    <t>202223NNDR15388.6</t>
  </si>
  <si>
    <t>202223NNDR15408.6</t>
  </si>
  <si>
    <t>202223NNDR15428.6</t>
  </si>
  <si>
    <t>202223NNDR15448.6</t>
  </si>
  <si>
    <t>202223NNDR15458.6</t>
  </si>
  <si>
    <t>202223NNDR15468.6</t>
  </si>
  <si>
    <t>202223NNDR15488.6</t>
  </si>
  <si>
    <t>202223NNDR15508.6</t>
  </si>
  <si>
    <t>202223NNDR15528.6</t>
  </si>
  <si>
    <t>202223NNDR15968.6</t>
  </si>
  <si>
    <t>202223NNDR15129</t>
  </si>
  <si>
    <t>202223NNDR15149</t>
  </si>
  <si>
    <t>202223NNDR15169</t>
  </si>
  <si>
    <t>202223NNDR15189</t>
  </si>
  <si>
    <t>202223NNDR15209</t>
  </si>
  <si>
    <t>202223NNDR15229</t>
  </si>
  <si>
    <t>202223NNDR15249</t>
  </si>
  <si>
    <t>202223NNDR15269</t>
  </si>
  <si>
    <t>202223NNDR15289</t>
  </si>
  <si>
    <t>202223NNDR15309</t>
  </si>
  <si>
    <t>202223NNDR15329</t>
  </si>
  <si>
    <t>202223NNDR15349</t>
  </si>
  <si>
    <t>202223NNDR15369</t>
  </si>
  <si>
    <t>202223NNDR15389</t>
  </si>
  <si>
    <t>202223NNDR15409</t>
  </si>
  <si>
    <t>202223NNDR15429</t>
  </si>
  <si>
    <t>202223NNDR15449</t>
  </si>
  <si>
    <t>202223NNDR15459</t>
  </si>
  <si>
    <t>202223NNDR15469</t>
  </si>
  <si>
    <t>202223NNDR15489</t>
  </si>
  <si>
    <t>202223NNDR15509</t>
  </si>
  <si>
    <t>202223NNDR15529</t>
  </si>
  <si>
    <t>202223NNDR15969</t>
  </si>
  <si>
    <t>202223NNDR151210</t>
  </si>
  <si>
    <t>202223NNDR151410</t>
  </si>
  <si>
    <t>202223NNDR151610</t>
  </si>
  <si>
    <t>202223NNDR151810</t>
  </si>
  <si>
    <t>202223NNDR152010</t>
  </si>
  <si>
    <t>202223NNDR152210</t>
  </si>
  <si>
    <t>202223NNDR152410</t>
  </si>
  <si>
    <t>202223NNDR152610</t>
  </si>
  <si>
    <t>202223NNDR152810</t>
  </si>
  <si>
    <t>202223NNDR153010</t>
  </si>
  <si>
    <t>202223NNDR153210</t>
  </si>
  <si>
    <t>202223NNDR153410</t>
  </si>
  <si>
    <t>202223NNDR153610</t>
  </si>
  <si>
    <t>202223NNDR153810</t>
  </si>
  <si>
    <t>202223NNDR154010</t>
  </si>
  <si>
    <t>202223NNDR154210</t>
  </si>
  <si>
    <t>202223NNDR154410</t>
  </si>
  <si>
    <t>202223NNDR154510</t>
  </si>
  <si>
    <t>202223NNDR154610</t>
  </si>
  <si>
    <t>202223NNDR154810</t>
  </si>
  <si>
    <t>202223NNDR155010</t>
  </si>
  <si>
    <t>202223NNDR155210</t>
  </si>
  <si>
    <t>202223NNDR159610</t>
  </si>
  <si>
    <t>202223NNDR151211</t>
  </si>
  <si>
    <t>202223NNDR151411</t>
  </si>
  <si>
    <t>202223NNDR151611</t>
  </si>
  <si>
    <t>202223NNDR151811</t>
  </si>
  <si>
    <t>202223NNDR152011</t>
  </si>
  <si>
    <t>202223NNDR152211</t>
  </si>
  <si>
    <t>202223NNDR152411</t>
  </si>
  <si>
    <t>202223NNDR152611</t>
  </si>
  <si>
    <t>202223NNDR152811</t>
  </si>
  <si>
    <t>202223NNDR153011</t>
  </si>
  <si>
    <t>202223NNDR153211</t>
  </si>
  <si>
    <t>202223NNDR153411</t>
  </si>
  <si>
    <t>202223NNDR153611</t>
  </si>
  <si>
    <t>202223NNDR153811</t>
  </si>
  <si>
    <t>202223NNDR154011</t>
  </si>
  <si>
    <t>202223NNDR154211</t>
  </si>
  <si>
    <t>202223NNDR154411</t>
  </si>
  <si>
    <t>202223NNDR154511</t>
  </si>
  <si>
    <t>202223NNDR154611</t>
  </si>
  <si>
    <t>202223NNDR154811</t>
  </si>
  <si>
    <t>202223NNDR155011</t>
  </si>
  <si>
    <t>202223NNDR155211</t>
  </si>
  <si>
    <t>202223NNDR159611</t>
  </si>
  <si>
    <t>202223NNDR151212</t>
  </si>
  <si>
    <t>202223NNDR151412</t>
  </si>
  <si>
    <t>202223NNDR151612</t>
  </si>
  <si>
    <t>202223NNDR151812</t>
  </si>
  <si>
    <t>202223NNDR152012</t>
  </si>
  <si>
    <t>202223NNDR152212</t>
  </si>
  <si>
    <t>202223NNDR152412</t>
  </si>
  <si>
    <t>202223NNDR152612</t>
  </si>
  <si>
    <t>202223NNDR152812</t>
  </si>
  <si>
    <t>202223NNDR153012</t>
  </si>
  <si>
    <t>202223NNDR153212</t>
  </si>
  <si>
    <t>202223NNDR153412</t>
  </si>
  <si>
    <t>202223NNDR153612</t>
  </si>
  <si>
    <t>202223NNDR153812</t>
  </si>
  <si>
    <t>202223NNDR154012</t>
  </si>
  <si>
    <t>202223NNDR154212</t>
  </si>
  <si>
    <t>202223NNDR154412</t>
  </si>
  <si>
    <t>202223NNDR154512</t>
  </si>
  <si>
    <t>202223NNDR154612</t>
  </si>
  <si>
    <t>202223NNDR154812</t>
  </si>
  <si>
    <t>202223NNDR155012</t>
  </si>
  <si>
    <t>202223NNDR155212</t>
  </si>
  <si>
    <t>202223NNDR159612</t>
  </si>
  <si>
    <t>202223NNDR151213</t>
  </si>
  <si>
    <t>202223NNDR151413</t>
  </si>
  <si>
    <t>202223NNDR151613</t>
  </si>
  <si>
    <t>202223NNDR151813</t>
  </si>
  <si>
    <t>202223NNDR152013</t>
  </si>
  <si>
    <t>202223NNDR152213</t>
  </si>
  <si>
    <t>202223NNDR152413</t>
  </si>
  <si>
    <t>202223NNDR152613</t>
  </si>
  <si>
    <t>202223NNDR152813</t>
  </si>
  <si>
    <t>202223NNDR153013</t>
  </si>
  <si>
    <t>202223NNDR153213</t>
  </si>
  <si>
    <t>202223NNDR153413</t>
  </si>
  <si>
    <t>202223NNDR153613</t>
  </si>
  <si>
    <t>202223NNDR153813</t>
  </si>
  <si>
    <t>202223NNDR154013</t>
  </si>
  <si>
    <t>202223NNDR154213</t>
  </si>
  <si>
    <t>202223NNDR154413</t>
  </si>
  <si>
    <t>202223NNDR154513</t>
  </si>
  <si>
    <t>202223NNDR154613</t>
  </si>
  <si>
    <t>202223NNDR154813</t>
  </si>
  <si>
    <t>202223NNDR155013</t>
  </si>
  <si>
    <t>202223NNDR155213</t>
  </si>
  <si>
    <t>202223NNDR159613</t>
  </si>
  <si>
    <t>202223NNDR151215</t>
  </si>
  <si>
    <t>202223NNDR151415</t>
  </si>
  <si>
    <t>202223NNDR151615</t>
  </si>
  <si>
    <t>202223NNDR151815</t>
  </si>
  <si>
    <t>202223NNDR152015</t>
  </si>
  <si>
    <t>202223NNDR152215</t>
  </si>
  <si>
    <t>202223NNDR152415</t>
  </si>
  <si>
    <t>202223NNDR152615</t>
  </si>
  <si>
    <t>202223NNDR152815</t>
  </si>
  <si>
    <t>202223NNDR153015</t>
  </si>
  <si>
    <t>202223NNDR153215</t>
  </si>
  <si>
    <t>202223NNDR153415</t>
  </si>
  <si>
    <t>202223NNDR153615</t>
  </si>
  <si>
    <t>202223NNDR153815</t>
  </si>
  <si>
    <t>202223NNDR154015</t>
  </si>
  <si>
    <t>202223NNDR154215</t>
  </si>
  <si>
    <t>202223NNDR154415</t>
  </si>
  <si>
    <t>202223NNDR154515</t>
  </si>
  <si>
    <t>202223NNDR154615</t>
  </si>
  <si>
    <t>202223NNDR154815</t>
  </si>
  <si>
    <t>202223NNDR155015</t>
  </si>
  <si>
    <t>202223NNDR155215</t>
  </si>
  <si>
    <t>202223NNDR159615</t>
  </si>
  <si>
    <t>202223NNDR151216</t>
  </si>
  <si>
    <t>202223NNDR151416</t>
  </si>
  <si>
    <t>202223NNDR151616</t>
  </si>
  <si>
    <t>202223NNDR151816</t>
  </si>
  <si>
    <t>202223NNDR152016</t>
  </si>
  <si>
    <t>202223NNDR152216</t>
  </si>
  <si>
    <t>202223NNDR152416</t>
  </si>
  <si>
    <t>202223NNDR152616</t>
  </si>
  <si>
    <t>202223NNDR152816</t>
  </si>
  <si>
    <t>202223NNDR153016</t>
  </si>
  <si>
    <t>202223NNDR153216</t>
  </si>
  <si>
    <t>202223NNDR153416</t>
  </si>
  <si>
    <t>202223NNDR153616</t>
  </si>
  <si>
    <t>202223NNDR153816</t>
  </si>
  <si>
    <t>202223NNDR154016</t>
  </si>
  <si>
    <t>202223NNDR154216</t>
  </si>
  <si>
    <t>202223NNDR154416</t>
  </si>
  <si>
    <t>202223NNDR154516</t>
  </si>
  <si>
    <t>202223NNDR154616</t>
  </si>
  <si>
    <t>202223NNDR154816</t>
  </si>
  <si>
    <t>202223NNDR155016</t>
  </si>
  <si>
    <t>202223NNDR155216</t>
  </si>
  <si>
    <t>202223NNDR159616</t>
  </si>
  <si>
    <t>202223NNDR151217</t>
  </si>
  <si>
    <t>202223NNDR151417</t>
  </si>
  <si>
    <t>202223NNDR151617</t>
  </si>
  <si>
    <t>202223NNDR151817</t>
  </si>
  <si>
    <t>202223NNDR152017</t>
  </si>
  <si>
    <t>202223NNDR152217</t>
  </si>
  <si>
    <t>202223NNDR152417</t>
  </si>
  <si>
    <t>202223NNDR152617</t>
  </si>
  <si>
    <t>202223NNDR152817</t>
  </si>
  <si>
    <t>202223NNDR153017</t>
  </si>
  <si>
    <t>202223NNDR153217</t>
  </si>
  <si>
    <t>202223NNDR153417</t>
  </si>
  <si>
    <t>202223NNDR153617</t>
  </si>
  <si>
    <t>202223NNDR153817</t>
  </si>
  <si>
    <t>202223NNDR154017</t>
  </si>
  <si>
    <t>202223NNDR154217</t>
  </si>
  <si>
    <t>202223NNDR154417</t>
  </si>
  <si>
    <t>202223NNDR154517</t>
  </si>
  <si>
    <t>202223NNDR154617</t>
  </si>
  <si>
    <t>202223NNDR154817</t>
  </si>
  <si>
    <t>202223NNDR155017</t>
  </si>
  <si>
    <t>202223NNDR155217</t>
  </si>
  <si>
    <t>202223NNDR159617</t>
  </si>
  <si>
    <t>202223NNDR151218</t>
  </si>
  <si>
    <t>202223NNDR151418</t>
  </si>
  <si>
    <t>202223NNDR151618</t>
  </si>
  <si>
    <t>202223NNDR151818</t>
  </si>
  <si>
    <t>202223NNDR152018</t>
  </si>
  <si>
    <t>202223NNDR152218</t>
  </si>
  <si>
    <t>202223NNDR152418</t>
  </si>
  <si>
    <t>202223NNDR152618</t>
  </si>
  <si>
    <t>202223NNDR152818</t>
  </si>
  <si>
    <t>202223NNDR153018</t>
  </si>
  <si>
    <t>202223NNDR153218</t>
  </si>
  <si>
    <t>202223NNDR153418</t>
  </si>
  <si>
    <t>202223NNDR153618</t>
  </si>
  <si>
    <t>202223NNDR153818</t>
  </si>
  <si>
    <t>202223NNDR154018</t>
  </si>
  <si>
    <t>202223NNDR154218</t>
  </si>
  <si>
    <t>202223NNDR154418</t>
  </si>
  <si>
    <t>202223NNDR154518</t>
  </si>
  <si>
    <t>202223NNDR154618</t>
  </si>
  <si>
    <t>202223NNDR154818</t>
  </si>
  <si>
    <t>202223NNDR155018</t>
  </si>
  <si>
    <t>202223NNDR155218</t>
  </si>
  <si>
    <t>202223NNDR159618</t>
  </si>
  <si>
    <t>201920NNDR15121</t>
  </si>
  <si>
    <t>201920NNDR15141</t>
  </si>
  <si>
    <t>201920NNDR15161</t>
  </si>
  <si>
    <t>201920NNDR15181</t>
  </si>
  <si>
    <t>201920NNDR15201</t>
  </si>
  <si>
    <t>201920NNDR15221</t>
  </si>
  <si>
    <t>201920NNDR15241</t>
  </si>
  <si>
    <t>201920NNDR15261</t>
  </si>
  <si>
    <t>201920NNDR15281</t>
  </si>
  <si>
    <t>201920NNDR15301</t>
  </si>
  <si>
    <t>201920NNDR15321</t>
  </si>
  <si>
    <t>201920NNDR15341</t>
  </si>
  <si>
    <t>201920NNDR15361</t>
  </si>
  <si>
    <t>201920NNDR15381</t>
  </si>
  <si>
    <t>201920NNDR15401</t>
  </si>
  <si>
    <t>201920NNDR15421</t>
  </si>
  <si>
    <t>201920NNDR15441</t>
  </si>
  <si>
    <t>201920NNDR15451</t>
  </si>
  <si>
    <t>201920NNDR15461</t>
  </si>
  <si>
    <t>201920NNDR15481</t>
  </si>
  <si>
    <t>201920NNDR15501</t>
  </si>
  <si>
    <t>201920NNDR15521</t>
  </si>
  <si>
    <t>201920NNDR15961</t>
  </si>
  <si>
    <t>201920NNDR15122</t>
  </si>
  <si>
    <t>201920NNDR15142</t>
  </si>
  <si>
    <t>201920NNDR15162</t>
  </si>
  <si>
    <t>201920NNDR15182</t>
  </si>
  <si>
    <t>201920NNDR15202</t>
  </si>
  <si>
    <t>201920NNDR15222</t>
  </si>
  <si>
    <t>201920NNDR15242</t>
  </si>
  <si>
    <t>201920NNDR15262</t>
  </si>
  <si>
    <t>201920NNDR15282</t>
  </si>
  <si>
    <t>201920NNDR15302</t>
  </si>
  <si>
    <t>201920NNDR15322</t>
  </si>
  <si>
    <t>201920NNDR15342</t>
  </si>
  <si>
    <t>201920NNDR15362</t>
  </si>
  <si>
    <t>201920NNDR15382</t>
  </si>
  <si>
    <t>201920NNDR15402</t>
  </si>
  <si>
    <t>201920NNDR15422</t>
  </si>
  <si>
    <t>201920NNDR15442</t>
  </si>
  <si>
    <t>201920NNDR15452</t>
  </si>
  <si>
    <t>201920NNDR15462</t>
  </si>
  <si>
    <t>201920NNDR15482</t>
  </si>
  <si>
    <t>201920NNDR15502</t>
  </si>
  <si>
    <t>201920NNDR15522</t>
  </si>
  <si>
    <t>201920NNDR15962</t>
  </si>
  <si>
    <t>201920NNDR15123</t>
  </si>
  <si>
    <t>201920NNDR15143</t>
  </si>
  <si>
    <t>201920NNDR15163</t>
  </si>
  <si>
    <t>201920NNDR15183</t>
  </si>
  <si>
    <t>201920NNDR15203</t>
  </si>
  <si>
    <t>201920NNDR15223</t>
  </si>
  <si>
    <t>201920NNDR15243</t>
  </si>
  <si>
    <t>201920NNDR15263</t>
  </si>
  <si>
    <t>201920NNDR15283</t>
  </si>
  <si>
    <t>201920NNDR15303</t>
  </si>
  <si>
    <t>201920NNDR15323</t>
  </si>
  <si>
    <t>201920NNDR15343</t>
  </si>
  <si>
    <t>201920NNDR15363</t>
  </si>
  <si>
    <t>201920NNDR15383</t>
  </si>
  <si>
    <t>201920NNDR15403</t>
  </si>
  <si>
    <t>201920NNDR15423</t>
  </si>
  <si>
    <t>201920NNDR15443</t>
  </si>
  <si>
    <t>201920NNDR15453</t>
  </si>
  <si>
    <t>201920NNDR15463</t>
  </si>
  <si>
    <t>201920NNDR15483</t>
  </si>
  <si>
    <t>201920NNDR15503</t>
  </si>
  <si>
    <t>201920NNDR15523</t>
  </si>
  <si>
    <t>201920NNDR15963</t>
  </si>
  <si>
    <t>201920NNDR15124</t>
  </si>
  <si>
    <t>201920NNDR15144</t>
  </si>
  <si>
    <t>201920NNDR15164</t>
  </si>
  <si>
    <t>201920NNDR15184</t>
  </si>
  <si>
    <t>201920NNDR15204</t>
  </si>
  <si>
    <t>201920NNDR15224</t>
  </si>
  <si>
    <t>201920NNDR15244</t>
  </si>
  <si>
    <t>201920NNDR15264</t>
  </si>
  <si>
    <t>201920NNDR15284</t>
  </si>
  <si>
    <t>201920NNDR15304</t>
  </si>
  <si>
    <t>201920NNDR15324</t>
  </si>
  <si>
    <t>201920NNDR15344</t>
  </si>
  <si>
    <t>201920NNDR15364</t>
  </si>
  <si>
    <t>201920NNDR15384</t>
  </si>
  <si>
    <t>201920NNDR15404</t>
  </si>
  <si>
    <t>201920NNDR15424</t>
  </si>
  <si>
    <t>201920NNDR15444</t>
  </si>
  <si>
    <t>201920NNDR15454</t>
  </si>
  <si>
    <t>201920NNDR15464</t>
  </si>
  <si>
    <t>201920NNDR15484</t>
  </si>
  <si>
    <t>201920NNDR15504</t>
  </si>
  <si>
    <t>201920NNDR15524</t>
  </si>
  <si>
    <t>201920NNDR15964</t>
  </si>
  <si>
    <t>201920NNDR15125</t>
  </si>
  <si>
    <t>201920NNDR15145</t>
  </si>
  <si>
    <t>201920NNDR15165</t>
  </si>
  <si>
    <t>201920NNDR15185</t>
  </si>
  <si>
    <t>201920NNDR15205</t>
  </si>
  <si>
    <t>201920NNDR15225</t>
  </si>
  <si>
    <t>201920NNDR15245</t>
  </si>
  <si>
    <t>201920NNDR15265</t>
  </si>
  <si>
    <t>201920NNDR15285</t>
  </si>
  <si>
    <t>201920NNDR15305</t>
  </si>
  <si>
    <t>201920NNDR15325</t>
  </si>
  <si>
    <t>201920NNDR15345</t>
  </si>
  <si>
    <t>201920NNDR15365</t>
  </si>
  <si>
    <t>201920NNDR15385</t>
  </si>
  <si>
    <t>201920NNDR15405</t>
  </si>
  <si>
    <t>201920NNDR15425</t>
  </si>
  <si>
    <t>201920NNDR15445</t>
  </si>
  <si>
    <t>201920NNDR15455</t>
  </si>
  <si>
    <t>201920NNDR15465</t>
  </si>
  <si>
    <t>201920NNDR15485</t>
  </si>
  <si>
    <t>201920NNDR15505</t>
  </si>
  <si>
    <t>201920NNDR15525</t>
  </si>
  <si>
    <t>201920NNDR15965</t>
  </si>
  <si>
    <t>201920NNDR15126.1</t>
  </si>
  <si>
    <t>201920NNDR15146.1</t>
  </si>
  <si>
    <t>201920NNDR15166.1</t>
  </si>
  <si>
    <t>201920NNDR15186.1</t>
  </si>
  <si>
    <t>201920NNDR15206.1</t>
  </si>
  <si>
    <t>201920NNDR15226.1</t>
  </si>
  <si>
    <t>201920NNDR15246.1</t>
  </si>
  <si>
    <t>201920NNDR15266.1</t>
  </si>
  <si>
    <t>201920NNDR15286.1</t>
  </si>
  <si>
    <t>201920NNDR15306.1</t>
  </si>
  <si>
    <t>201920NNDR15326.1</t>
  </si>
  <si>
    <t>201920NNDR15346.1</t>
  </si>
  <si>
    <t>201920NNDR15366.1</t>
  </si>
  <si>
    <t>201920NNDR15386.1</t>
  </si>
  <si>
    <t>201920NNDR15406.1</t>
  </si>
  <si>
    <t>201920NNDR15426.1</t>
  </si>
  <si>
    <t>201920NNDR15446.1</t>
  </si>
  <si>
    <t>201920NNDR15456.1</t>
  </si>
  <si>
    <t>201920NNDR15466.1</t>
  </si>
  <si>
    <t>201920NNDR15486.1</t>
  </si>
  <si>
    <t>201920NNDR15506.1</t>
  </si>
  <si>
    <t>201920NNDR15526.1</t>
  </si>
  <si>
    <t>201920NNDR15966.1</t>
  </si>
  <si>
    <t>201920NNDR15126.2</t>
  </si>
  <si>
    <t>201920NNDR15146.2</t>
  </si>
  <si>
    <t>201920NNDR15166.2</t>
  </si>
  <si>
    <t>201920NNDR15186.2</t>
  </si>
  <si>
    <t>201920NNDR15206.2</t>
  </si>
  <si>
    <t>201920NNDR15226.2</t>
  </si>
  <si>
    <t>201920NNDR15246.2</t>
  </si>
  <si>
    <t>201920NNDR15266.2</t>
  </si>
  <si>
    <t>201920NNDR15286.2</t>
  </si>
  <si>
    <t>201920NNDR15306.2</t>
  </si>
  <si>
    <t>201920NNDR15326.2</t>
  </si>
  <si>
    <t>201920NNDR15346.2</t>
  </si>
  <si>
    <t>201920NNDR15366.2</t>
  </si>
  <si>
    <t>201920NNDR15386.2</t>
  </si>
  <si>
    <t>201920NNDR15406.2</t>
  </si>
  <si>
    <t>201920NNDR15426.2</t>
  </si>
  <si>
    <t>201920NNDR15446.2</t>
  </si>
  <si>
    <t>201920NNDR15456.2</t>
  </si>
  <si>
    <t>201920NNDR15466.2</t>
  </si>
  <si>
    <t>201920NNDR15486.2</t>
  </si>
  <si>
    <t>201920NNDR15506.2</t>
  </si>
  <si>
    <t>201920NNDR15526.2</t>
  </si>
  <si>
    <t>201920NNDR15966.2</t>
  </si>
  <si>
    <t>201920NNDR15127</t>
  </si>
  <si>
    <t>201920NNDR15147</t>
  </si>
  <si>
    <t>201920NNDR15167</t>
  </si>
  <si>
    <t>201920NNDR15187</t>
  </si>
  <si>
    <t>201920NNDR15207</t>
  </si>
  <si>
    <t>201920NNDR15227</t>
  </si>
  <si>
    <t>201920NNDR15247</t>
  </si>
  <si>
    <t>201920NNDR15267</t>
  </si>
  <si>
    <t>201920NNDR15287</t>
  </si>
  <si>
    <t>201920NNDR15307</t>
  </si>
  <si>
    <t>201920NNDR15327</t>
  </si>
  <si>
    <t>201920NNDR15347</t>
  </si>
  <si>
    <t>201920NNDR15367</t>
  </si>
  <si>
    <t>201920NNDR15387</t>
  </si>
  <si>
    <t>201920NNDR15407</t>
  </si>
  <si>
    <t>201920NNDR15427</t>
  </si>
  <si>
    <t>201920NNDR15447</t>
  </si>
  <si>
    <t>201920NNDR15457</t>
  </si>
  <si>
    <t>201920NNDR15467</t>
  </si>
  <si>
    <t>201920NNDR15487</t>
  </si>
  <si>
    <t>201920NNDR15507</t>
  </si>
  <si>
    <t>201920NNDR15527</t>
  </si>
  <si>
    <t>201920NNDR15967</t>
  </si>
  <si>
    <t>201920NNDR15128</t>
  </si>
  <si>
    <t>201920NNDR15148</t>
  </si>
  <si>
    <t>201920NNDR15168</t>
  </si>
  <si>
    <t>201920NNDR15188</t>
  </si>
  <si>
    <t>201920NNDR15208</t>
  </si>
  <si>
    <t>201920NNDR15228</t>
  </si>
  <si>
    <t>201920NNDR15248</t>
  </si>
  <si>
    <t>201920NNDR15268</t>
  </si>
  <si>
    <t>201920NNDR15288</t>
  </si>
  <si>
    <t>201920NNDR15308</t>
  </si>
  <si>
    <t>201920NNDR15328</t>
  </si>
  <si>
    <t>201920NNDR15348</t>
  </si>
  <si>
    <t>201920NNDR15368</t>
  </si>
  <si>
    <t>201920NNDR15388</t>
  </si>
  <si>
    <t>201920NNDR15408</t>
  </si>
  <si>
    <t>201920NNDR15428</t>
  </si>
  <si>
    <t>201920NNDR15448</t>
  </si>
  <si>
    <t>201920NNDR15458</t>
  </si>
  <si>
    <t>201920NNDR15468</t>
  </si>
  <si>
    <t>201920NNDR15488</t>
  </si>
  <si>
    <t>201920NNDR15508</t>
  </si>
  <si>
    <t>201920NNDR15528</t>
  </si>
  <si>
    <t>201920NNDR15968</t>
  </si>
  <si>
    <t>201920NNDR15128.5</t>
  </si>
  <si>
    <t>201920NNDR15148.5</t>
  </si>
  <si>
    <t>201920NNDR15168.5</t>
  </si>
  <si>
    <t>201920NNDR15188.5</t>
  </si>
  <si>
    <t>201920NNDR15208.5</t>
  </si>
  <si>
    <t>201920NNDR15228.5</t>
  </si>
  <si>
    <t>201920NNDR15248.5</t>
  </si>
  <si>
    <t>201920NNDR15268.5</t>
  </si>
  <si>
    <t>201920NNDR15288.5</t>
  </si>
  <si>
    <t>201920NNDR15308.5</t>
  </si>
  <si>
    <t>201920NNDR15328.5</t>
  </si>
  <si>
    <t>201920NNDR15348.5</t>
  </si>
  <si>
    <t>201920NNDR15368.5</t>
  </si>
  <si>
    <t>201920NNDR15388.5</t>
  </si>
  <si>
    <t>201920NNDR15408.5</t>
  </si>
  <si>
    <t>201920NNDR15428.5</t>
  </si>
  <si>
    <t>201920NNDR15448.5</t>
  </si>
  <si>
    <t>201920NNDR15458.5</t>
  </si>
  <si>
    <t>201920NNDR15468.5</t>
  </si>
  <si>
    <t>201920NNDR15488.5</t>
  </si>
  <si>
    <t>201920NNDR15508.5</t>
  </si>
  <si>
    <t>201920NNDR15528.5</t>
  </si>
  <si>
    <t>201920NNDR15968.5</t>
  </si>
  <si>
    <t>201920NNDR15129</t>
  </si>
  <si>
    <t>201920NNDR15149</t>
  </si>
  <si>
    <t>201920NNDR15169</t>
  </si>
  <si>
    <t>201920NNDR15189</t>
  </si>
  <si>
    <t>201920NNDR15209</t>
  </si>
  <si>
    <t>201920NNDR15229</t>
  </si>
  <si>
    <t>201920NNDR15249</t>
  </si>
  <si>
    <t>201920NNDR15269</t>
  </si>
  <si>
    <t>201920NNDR15289</t>
  </si>
  <si>
    <t>201920NNDR15309</t>
  </si>
  <si>
    <t>201920NNDR15329</t>
  </si>
  <si>
    <t>201920NNDR15349</t>
  </si>
  <si>
    <t>201920NNDR15369</t>
  </si>
  <si>
    <t>201920NNDR15389</t>
  </si>
  <si>
    <t>201920NNDR15409</t>
  </si>
  <si>
    <t>201920NNDR15429</t>
  </si>
  <si>
    <t>201920NNDR15449</t>
  </si>
  <si>
    <t>201920NNDR15459</t>
  </si>
  <si>
    <t>201920NNDR15469</t>
  </si>
  <si>
    <t>201920NNDR15489</t>
  </si>
  <si>
    <t>201920NNDR15509</t>
  </si>
  <si>
    <t>201920NNDR15529</t>
  </si>
  <si>
    <t>201920NNDR15969</t>
  </si>
  <si>
    <t>201920NNDR151210</t>
  </si>
  <si>
    <t>201920NNDR151410</t>
  </si>
  <si>
    <t>201920NNDR151610</t>
  </si>
  <si>
    <t>201920NNDR151810</t>
  </si>
  <si>
    <t>201920NNDR152010</t>
  </si>
  <si>
    <t>201920NNDR152210</t>
  </si>
  <si>
    <t>201920NNDR152410</t>
  </si>
  <si>
    <t>201920NNDR152610</t>
  </si>
  <si>
    <t>201920NNDR152810</t>
  </si>
  <si>
    <t>201920NNDR153010</t>
  </si>
  <si>
    <t>201920NNDR153210</t>
  </si>
  <si>
    <t>201920NNDR153410</t>
  </si>
  <si>
    <t>201920NNDR153610</t>
  </si>
  <si>
    <t>201920NNDR153810</t>
  </si>
  <si>
    <t>201920NNDR154010</t>
  </si>
  <si>
    <t>201920NNDR154210</t>
  </si>
  <si>
    <t>201920NNDR154410</t>
  </si>
  <si>
    <t>201920NNDR154510</t>
  </si>
  <si>
    <t>201920NNDR154610</t>
  </si>
  <si>
    <t>201920NNDR154810</t>
  </si>
  <si>
    <t>201920NNDR155010</t>
  </si>
  <si>
    <t>201920NNDR155210</t>
  </si>
  <si>
    <t>201920NNDR159610</t>
  </si>
  <si>
    <t>201920NNDR151211</t>
  </si>
  <si>
    <t>201920NNDR151411</t>
  </si>
  <si>
    <t>201920NNDR151611</t>
  </si>
  <si>
    <t>201920NNDR151811</t>
  </si>
  <si>
    <t>201920NNDR152011</t>
  </si>
  <si>
    <t>201920NNDR152211</t>
  </si>
  <si>
    <t>201920NNDR152411</t>
  </si>
  <si>
    <t>201920NNDR152611</t>
  </si>
  <si>
    <t>201920NNDR152811</t>
  </si>
  <si>
    <t>201920NNDR153011</t>
  </si>
  <si>
    <t>201920NNDR153211</t>
  </si>
  <si>
    <t>201920NNDR153411</t>
  </si>
  <si>
    <t>201920NNDR153611</t>
  </si>
  <si>
    <t>201920NNDR153811</t>
  </si>
  <si>
    <t>201920NNDR154011</t>
  </si>
  <si>
    <t>201920NNDR154211</t>
  </si>
  <si>
    <t>201920NNDR154411</t>
  </si>
  <si>
    <t>201920NNDR154511</t>
  </si>
  <si>
    <t>201920NNDR154611</t>
  </si>
  <si>
    <t>201920NNDR154811</t>
  </si>
  <si>
    <t>201920NNDR155011</t>
  </si>
  <si>
    <t>201920NNDR155211</t>
  </si>
  <si>
    <t>201920NNDR159611</t>
  </si>
  <si>
    <t>201920NNDR151212</t>
  </si>
  <si>
    <t>201920NNDR151412</t>
  </si>
  <si>
    <t>201920NNDR151612</t>
  </si>
  <si>
    <t>201920NNDR151812</t>
  </si>
  <si>
    <t>201920NNDR152012</t>
  </si>
  <si>
    <t>201920NNDR152212</t>
  </si>
  <si>
    <t>201920NNDR152412</t>
  </si>
  <si>
    <t>201920NNDR152612</t>
  </si>
  <si>
    <t>201920NNDR152812</t>
  </si>
  <si>
    <t>201920NNDR153012</t>
  </si>
  <si>
    <t>201920NNDR153212</t>
  </si>
  <si>
    <t>201920NNDR153412</t>
  </si>
  <si>
    <t>201920NNDR153612</t>
  </si>
  <si>
    <t>201920NNDR153812</t>
  </si>
  <si>
    <t>201920NNDR154012</t>
  </si>
  <si>
    <t>201920NNDR154212</t>
  </si>
  <si>
    <t>201920NNDR154412</t>
  </si>
  <si>
    <t>201920NNDR154512</t>
  </si>
  <si>
    <t>201920NNDR154612</t>
  </si>
  <si>
    <t>201920NNDR154812</t>
  </si>
  <si>
    <t>201920NNDR155012</t>
  </si>
  <si>
    <t>201920NNDR155212</t>
  </si>
  <si>
    <t>201920NNDR159612</t>
  </si>
  <si>
    <t>201920NNDR151213</t>
  </si>
  <si>
    <t>201920NNDR151413</t>
  </si>
  <si>
    <t>201920NNDR151613</t>
  </si>
  <si>
    <t>201920NNDR151813</t>
  </si>
  <si>
    <t>201920NNDR152013</t>
  </si>
  <si>
    <t>201920NNDR152213</t>
  </si>
  <si>
    <t>201920NNDR152413</t>
  </si>
  <si>
    <t>201920NNDR152613</t>
  </si>
  <si>
    <t>201920NNDR152813</t>
  </si>
  <si>
    <t>201920NNDR153013</t>
  </si>
  <si>
    <t>201920NNDR153213</t>
  </si>
  <si>
    <t>201920NNDR153413</t>
  </si>
  <si>
    <t>201920NNDR153613</t>
  </si>
  <si>
    <t>201920NNDR153813</t>
  </si>
  <si>
    <t>201920NNDR154013</t>
  </si>
  <si>
    <t>201920NNDR154213</t>
  </si>
  <si>
    <t>201920NNDR154413</t>
  </si>
  <si>
    <t>201920NNDR154513</t>
  </si>
  <si>
    <t>201920NNDR154613</t>
  </si>
  <si>
    <t>201920NNDR154813</t>
  </si>
  <si>
    <t>201920NNDR155013</t>
  </si>
  <si>
    <t>201920NNDR155213</t>
  </si>
  <si>
    <t>201920NNDR159613</t>
  </si>
  <si>
    <t>201920NNDR151215</t>
  </si>
  <si>
    <t>201920NNDR151415</t>
  </si>
  <si>
    <t>201920NNDR151615</t>
  </si>
  <si>
    <t>201920NNDR151815</t>
  </si>
  <si>
    <t>201920NNDR152015</t>
  </si>
  <si>
    <t>201920NNDR152215</t>
  </si>
  <si>
    <t>201920NNDR152415</t>
  </si>
  <si>
    <t>201920NNDR152615</t>
  </si>
  <si>
    <t>201920NNDR152815</t>
  </si>
  <si>
    <t>201920NNDR153015</t>
  </si>
  <si>
    <t>201920NNDR153215</t>
  </si>
  <si>
    <t>201920NNDR153415</t>
  </si>
  <si>
    <t>201920NNDR153615</t>
  </si>
  <si>
    <t>201920NNDR153815</t>
  </si>
  <si>
    <t>201920NNDR154015</t>
  </si>
  <si>
    <t>201920NNDR154215</t>
  </si>
  <si>
    <t>201920NNDR154415</t>
  </si>
  <si>
    <t>201920NNDR154515</t>
  </si>
  <si>
    <t>201920NNDR154615</t>
  </si>
  <si>
    <t>201920NNDR154815</t>
  </si>
  <si>
    <t>201920NNDR155015</t>
  </si>
  <si>
    <t>201920NNDR155215</t>
  </si>
  <si>
    <t>201920NNDR159615</t>
  </si>
  <si>
    <t>201920NNDR151216</t>
  </si>
  <si>
    <t>201920NNDR151416</t>
  </si>
  <si>
    <t>201920NNDR151616</t>
  </si>
  <si>
    <t>201920NNDR151816</t>
  </si>
  <si>
    <t>201920NNDR152016</t>
  </si>
  <si>
    <t>201920NNDR152216</t>
  </si>
  <si>
    <t>201920NNDR152416</t>
  </si>
  <si>
    <t>201920NNDR152616</t>
  </si>
  <si>
    <t>201920NNDR152816</t>
  </si>
  <si>
    <t>201920NNDR153016</t>
  </si>
  <si>
    <t>201920NNDR153216</t>
  </si>
  <si>
    <t>201920NNDR153416</t>
  </si>
  <si>
    <t>201920NNDR153616</t>
  </si>
  <si>
    <t>201920NNDR153816</t>
  </si>
  <si>
    <t>201920NNDR154016</t>
  </si>
  <si>
    <t>201920NNDR154216</t>
  </si>
  <si>
    <t>201920NNDR154416</t>
  </si>
  <si>
    <t>201920NNDR154516</t>
  </si>
  <si>
    <t>201920NNDR154616</t>
  </si>
  <si>
    <t>201920NNDR154816</t>
  </si>
  <si>
    <t>201920NNDR155016</t>
  </si>
  <si>
    <t>201920NNDR155216</t>
  </si>
  <si>
    <t>201920NNDR159616</t>
  </si>
  <si>
    <t>201920NNDR151217</t>
  </si>
  <si>
    <t>201920NNDR151417</t>
  </si>
  <si>
    <t>201920NNDR151617</t>
  </si>
  <si>
    <t>201920NNDR151817</t>
  </si>
  <si>
    <t>201920NNDR152017</t>
  </si>
  <si>
    <t>201920NNDR152217</t>
  </si>
  <si>
    <t>201920NNDR152417</t>
  </si>
  <si>
    <t>201920NNDR152617</t>
  </si>
  <si>
    <t>201920NNDR152817</t>
  </si>
  <si>
    <t>201920NNDR153017</t>
  </si>
  <si>
    <t>201920NNDR153217</t>
  </si>
  <si>
    <t>201920NNDR153417</t>
  </si>
  <si>
    <t>201920NNDR153617</t>
  </si>
  <si>
    <t>201920NNDR153817</t>
  </si>
  <si>
    <t>201920NNDR154017</t>
  </si>
  <si>
    <t>201920NNDR154217</t>
  </si>
  <si>
    <t>201920NNDR154417</t>
  </si>
  <si>
    <t>201920NNDR154517</t>
  </si>
  <si>
    <t>201920NNDR154617</t>
  </si>
  <si>
    <t>201920NNDR154817</t>
  </si>
  <si>
    <t>201920NNDR155017</t>
  </si>
  <si>
    <t>201920NNDR155217</t>
  </si>
  <si>
    <t>201920NNDR159617</t>
  </si>
  <si>
    <t>201920NNDR151218</t>
  </si>
  <si>
    <t>201920NNDR151418</t>
  </si>
  <si>
    <t>201920NNDR151618</t>
  </si>
  <si>
    <t>201920NNDR151818</t>
  </si>
  <si>
    <t>201920NNDR152018</t>
  </si>
  <si>
    <t>201920NNDR152218</t>
  </si>
  <si>
    <t>201920NNDR152418</t>
  </si>
  <si>
    <t>201920NNDR152618</t>
  </si>
  <si>
    <t>201920NNDR152818</t>
  </si>
  <si>
    <t>201920NNDR153018</t>
  </si>
  <si>
    <t>201920NNDR153218</t>
  </si>
  <si>
    <t>201920NNDR153418</t>
  </si>
  <si>
    <t>201920NNDR153618</t>
  </si>
  <si>
    <t>201920NNDR153818</t>
  </si>
  <si>
    <t>201920NNDR154018</t>
  </si>
  <si>
    <t>201920NNDR154218</t>
  </si>
  <si>
    <t>201920NNDR154418</t>
  </si>
  <si>
    <t>201920NNDR154518</t>
  </si>
  <si>
    <t>201920NNDR154618</t>
  </si>
  <si>
    <t>201920NNDR154818</t>
  </si>
  <si>
    <t>201920NNDR155018</t>
  </si>
  <si>
    <t>201920NNDR155218</t>
  </si>
  <si>
    <t>201920NNDR159618</t>
  </si>
  <si>
    <t>201920NNDR151219</t>
  </si>
  <si>
    <t>201920NNDR151419</t>
  </si>
  <si>
    <t>201920NNDR151619</t>
  </si>
  <si>
    <t>201920NNDR151819</t>
  </si>
  <si>
    <t>201920NNDR152019</t>
  </si>
  <si>
    <t>201920NNDR152219</t>
  </si>
  <si>
    <t>201920NNDR152419</t>
  </si>
  <si>
    <t>201920NNDR152619</t>
  </si>
  <si>
    <t>201920NNDR152819</t>
  </si>
  <si>
    <t>201920NNDR153019</t>
  </si>
  <si>
    <t>201920NNDR153219</t>
  </si>
  <si>
    <t>201920NNDR153419</t>
  </si>
  <si>
    <t>201920NNDR153619</t>
  </si>
  <si>
    <t>201920NNDR153819</t>
  </si>
  <si>
    <t>201920NNDR154019</t>
  </si>
  <si>
    <t>201920NNDR154219</t>
  </si>
  <si>
    <t>201920NNDR154419</t>
  </si>
  <si>
    <t>201920NNDR154519</t>
  </si>
  <si>
    <t>201920NNDR154619</t>
  </si>
  <si>
    <t>201920NNDR154819</t>
  </si>
  <si>
    <t>201920NNDR155019</t>
  </si>
  <si>
    <t>201920NNDR155219</t>
  </si>
  <si>
    <t>201920NNDR159619</t>
  </si>
  <si>
    <t>201920NNDR3A51214</t>
  </si>
  <si>
    <t>201920NNDR3A51414</t>
  </si>
  <si>
    <t>201920NNDR3A51614</t>
  </si>
  <si>
    <t>201920NNDR3A51814</t>
  </si>
  <si>
    <t>201920NNDR3A52014</t>
  </si>
  <si>
    <t>201920NNDR3A52214</t>
  </si>
  <si>
    <t>201920NNDR3A52414</t>
  </si>
  <si>
    <t>201920NNDR3A52614</t>
  </si>
  <si>
    <t>201920NNDR3A52814</t>
  </si>
  <si>
    <t>201920NNDR3A53014</t>
  </si>
  <si>
    <t>201920NNDR3A53214</t>
  </si>
  <si>
    <t>201920NNDR3A53414</t>
  </si>
  <si>
    <t>201920NNDR3A53614</t>
  </si>
  <si>
    <t>201920NNDR3A53814</t>
  </si>
  <si>
    <t>201920NNDR3A54014</t>
  </si>
  <si>
    <t>201920NNDR3A54214</t>
  </si>
  <si>
    <t>201920NNDR3A54414</t>
  </si>
  <si>
    <t>201920NNDR3A54514</t>
  </si>
  <si>
    <t>201920NNDR3A54614</t>
  </si>
  <si>
    <t>201920NNDR3A54814</t>
  </si>
  <si>
    <t>201920NNDR3A55014</t>
  </si>
  <si>
    <t>201920NNDR3A55214</t>
  </si>
  <si>
    <t>201920NNDR3A59614</t>
  </si>
  <si>
    <t>202021NNDR15121</t>
  </si>
  <si>
    <t>202021NNDR15141</t>
  </si>
  <si>
    <t>202021NNDR15161</t>
  </si>
  <si>
    <t>202021NNDR15181</t>
  </si>
  <si>
    <t>202021NNDR15201</t>
  </si>
  <si>
    <t>202021NNDR15221</t>
  </si>
  <si>
    <t>202021NNDR15241</t>
  </si>
  <si>
    <t>202021NNDR15261</t>
  </si>
  <si>
    <t>202021NNDR15281</t>
  </si>
  <si>
    <t>202021NNDR15301</t>
  </si>
  <si>
    <t>202021NNDR15321</t>
  </si>
  <si>
    <t>202021NNDR15341</t>
  </si>
  <si>
    <t>202021NNDR15361</t>
  </si>
  <si>
    <t>202021NNDR15381</t>
  </si>
  <si>
    <t>202021NNDR15401</t>
  </si>
  <si>
    <t>202021NNDR15421</t>
  </si>
  <si>
    <t>202021NNDR15441</t>
  </si>
  <si>
    <t>202021NNDR15451</t>
  </si>
  <si>
    <t>202021NNDR15461</t>
  </si>
  <si>
    <t>202021NNDR15481</t>
  </si>
  <si>
    <t>202021NNDR15501</t>
  </si>
  <si>
    <t>202021NNDR15521</t>
  </si>
  <si>
    <t>202021NNDR15961</t>
  </si>
  <si>
    <t>202021NNDR15122</t>
  </si>
  <si>
    <t>202021NNDR15142</t>
  </si>
  <si>
    <t>202021NNDR15162</t>
  </si>
  <si>
    <t>202021NNDR15182</t>
  </si>
  <si>
    <t>202021NNDR15202</t>
  </si>
  <si>
    <t>202021NNDR15222</t>
  </si>
  <si>
    <t>202021NNDR15242</t>
  </si>
  <si>
    <t>202021NNDR15262</t>
  </si>
  <si>
    <t>202021NNDR15282</t>
  </si>
  <si>
    <t>202021NNDR15302</t>
  </si>
  <si>
    <t>202021NNDR15322</t>
  </si>
  <si>
    <t>202021NNDR15342</t>
  </si>
  <si>
    <t>202021NNDR15362</t>
  </si>
  <si>
    <t>202021NNDR15382</t>
  </si>
  <si>
    <t>202021NNDR15402</t>
  </si>
  <si>
    <t>202021NNDR15422</t>
  </si>
  <si>
    <t>202021NNDR15442</t>
  </si>
  <si>
    <t>202021NNDR15452</t>
  </si>
  <si>
    <t>202021NNDR15462</t>
  </si>
  <si>
    <t>202021NNDR15482</t>
  </si>
  <si>
    <t>202021NNDR15502</t>
  </si>
  <si>
    <t>202021NNDR15522</t>
  </si>
  <si>
    <t>202021NNDR15962</t>
  </si>
  <si>
    <t>202021NNDR15123</t>
  </si>
  <si>
    <t>202021NNDR15143</t>
  </si>
  <si>
    <t>202021NNDR15163</t>
  </si>
  <si>
    <t>202021NNDR15183</t>
  </si>
  <si>
    <t>202021NNDR15203</t>
  </si>
  <si>
    <t>202021NNDR15223</t>
  </si>
  <si>
    <t>202021NNDR15243</t>
  </si>
  <si>
    <t>202021NNDR15263</t>
  </si>
  <si>
    <t>202021NNDR15283</t>
  </si>
  <si>
    <t>202021NNDR15303</t>
  </si>
  <si>
    <t>202021NNDR15323</t>
  </si>
  <si>
    <t>202021NNDR15343</t>
  </si>
  <si>
    <t>202021NNDR15363</t>
  </si>
  <si>
    <t>202021NNDR15383</t>
  </si>
  <si>
    <t>202021NNDR15403</t>
  </si>
  <si>
    <t>202021NNDR15423</t>
  </si>
  <si>
    <t>202021NNDR15443</t>
  </si>
  <si>
    <t>202021NNDR15453</t>
  </si>
  <si>
    <t>202021NNDR15463</t>
  </si>
  <si>
    <t>202021NNDR15483</t>
  </si>
  <si>
    <t>202021NNDR15503</t>
  </si>
  <si>
    <t>202021NNDR15523</t>
  </si>
  <si>
    <t>202021NNDR15963</t>
  </si>
  <si>
    <t>202021NNDR15124</t>
  </si>
  <si>
    <t>202021NNDR15144</t>
  </si>
  <si>
    <t>202021NNDR15164</t>
  </si>
  <si>
    <t>202021NNDR15184</t>
  </si>
  <si>
    <t>202021NNDR15204</t>
  </si>
  <si>
    <t>202021NNDR15224</t>
  </si>
  <si>
    <t>202021NNDR15244</t>
  </si>
  <si>
    <t>202021NNDR15264</t>
  </si>
  <si>
    <t>202021NNDR15284</t>
  </si>
  <si>
    <t>202021NNDR15304</t>
  </si>
  <si>
    <t>202021NNDR15324</t>
  </si>
  <si>
    <t>202021NNDR15344</t>
  </si>
  <si>
    <t>202021NNDR15364</t>
  </si>
  <si>
    <t>202021NNDR15384</t>
  </si>
  <si>
    <t>202021NNDR15404</t>
  </si>
  <si>
    <t>202021NNDR15424</t>
  </si>
  <si>
    <t>202021NNDR15444</t>
  </si>
  <si>
    <t>202021NNDR15454</t>
  </si>
  <si>
    <t>202021NNDR15464</t>
  </si>
  <si>
    <t>202021NNDR15484</t>
  </si>
  <si>
    <t>202021NNDR15504</t>
  </si>
  <si>
    <t>202021NNDR15524</t>
  </si>
  <si>
    <t>202021NNDR15964</t>
  </si>
  <si>
    <t>202021NNDR15125</t>
  </si>
  <si>
    <t>202021NNDR15145</t>
  </si>
  <si>
    <t>202021NNDR15165</t>
  </si>
  <si>
    <t>202021NNDR15185</t>
  </si>
  <si>
    <t>202021NNDR15205</t>
  </si>
  <si>
    <t>202021NNDR15225</t>
  </si>
  <si>
    <t>202021NNDR15245</t>
  </si>
  <si>
    <t>202021NNDR15265</t>
  </si>
  <si>
    <t>202021NNDR15285</t>
  </si>
  <si>
    <t>202021NNDR15305</t>
  </si>
  <si>
    <t>202021NNDR15325</t>
  </si>
  <si>
    <t>202021NNDR15345</t>
  </si>
  <si>
    <t>202021NNDR15365</t>
  </si>
  <si>
    <t>202021NNDR15385</t>
  </si>
  <si>
    <t>202021NNDR15405</t>
  </si>
  <si>
    <t>202021NNDR15425</t>
  </si>
  <si>
    <t>202021NNDR15445</t>
  </si>
  <si>
    <t>202021NNDR15455</t>
  </si>
  <si>
    <t>202021NNDR15465</t>
  </si>
  <si>
    <t>202021NNDR15485</t>
  </si>
  <si>
    <t>202021NNDR15505</t>
  </si>
  <si>
    <t>202021NNDR15525</t>
  </si>
  <si>
    <t>202021NNDR15965</t>
  </si>
  <si>
    <t>202021NNDR15126.2</t>
  </si>
  <si>
    <t>202021NNDR15146.2</t>
  </si>
  <si>
    <t>202021NNDR15166.2</t>
  </si>
  <si>
    <t>202021NNDR15186.2</t>
  </si>
  <si>
    <t>202021NNDR15206.2</t>
  </si>
  <si>
    <t>202021NNDR15226.2</t>
  </si>
  <si>
    <t>202021NNDR15246.2</t>
  </si>
  <si>
    <t>202021NNDR15266.2</t>
  </si>
  <si>
    <t>202021NNDR15286.2</t>
  </si>
  <si>
    <t>202021NNDR15306.2</t>
  </si>
  <si>
    <t>202021NNDR15326.2</t>
  </si>
  <si>
    <t>202021NNDR15346.2</t>
  </si>
  <si>
    <t>202021NNDR15366.2</t>
  </si>
  <si>
    <t>202021NNDR15386.2</t>
  </si>
  <si>
    <t>202021NNDR15406.2</t>
  </si>
  <si>
    <t>202021NNDR15426.2</t>
  </si>
  <si>
    <t>202021NNDR15446.2</t>
  </si>
  <si>
    <t>202021NNDR15456.2</t>
  </si>
  <si>
    <t>202021NNDR15466.2</t>
  </si>
  <si>
    <t>202021NNDR15486.2</t>
  </si>
  <si>
    <t>202021NNDR15506.2</t>
  </si>
  <si>
    <t>202021NNDR15526.2</t>
  </si>
  <si>
    <t>202021NNDR15966.2</t>
  </si>
  <si>
    <t>202021NNDR15126.3</t>
  </si>
  <si>
    <t>202021NNDR15146.3</t>
  </si>
  <si>
    <t>202021NNDR15166.3</t>
  </si>
  <si>
    <t>202021NNDR15186.3</t>
  </si>
  <si>
    <t>202021NNDR15206.3</t>
  </si>
  <si>
    <t>202021NNDR15226.3</t>
  </si>
  <si>
    <t>202021NNDR15246.3</t>
  </si>
  <si>
    <t>202021NNDR15266.3</t>
  </si>
  <si>
    <t>202021NNDR15286.3</t>
  </si>
  <si>
    <t>202021NNDR15306.3</t>
  </si>
  <si>
    <t>202021NNDR15326.3</t>
  </si>
  <si>
    <t>202021NNDR15346.3</t>
  </si>
  <si>
    <t>202021NNDR15366.3</t>
  </si>
  <si>
    <t>202021NNDR15386.3</t>
  </si>
  <si>
    <t>202021NNDR15406.3</t>
  </si>
  <si>
    <t>202021NNDR15426.3</t>
  </si>
  <si>
    <t>202021NNDR15446.3</t>
  </si>
  <si>
    <t>202021NNDR15456.3</t>
  </si>
  <si>
    <t>202021NNDR15466.3</t>
  </si>
  <si>
    <t>202021NNDR15486.3</t>
  </si>
  <si>
    <t>202021NNDR15506.3</t>
  </si>
  <si>
    <t>202021NNDR15526.3</t>
  </si>
  <si>
    <t>202021NNDR15966.3</t>
  </si>
  <si>
    <t>202021NNDR15126.4</t>
  </si>
  <si>
    <t>202021NNDR15146.4</t>
  </si>
  <si>
    <t>202021NNDR15166.4</t>
  </si>
  <si>
    <t>202021NNDR15186.4</t>
  </si>
  <si>
    <t>202021NNDR15206.4</t>
  </si>
  <si>
    <t>202021NNDR15226.4</t>
  </si>
  <si>
    <t>202021NNDR15246.4</t>
  </si>
  <si>
    <t>202021NNDR15266.4</t>
  </si>
  <si>
    <t>202021NNDR15286.4</t>
  </si>
  <si>
    <t>202021NNDR15306.4</t>
  </si>
  <si>
    <t>202021NNDR15326.4</t>
  </si>
  <si>
    <t>202021NNDR15346.4</t>
  </si>
  <si>
    <t>202021NNDR15366.4</t>
  </si>
  <si>
    <t>202021NNDR15386.4</t>
  </si>
  <si>
    <t>202021NNDR15406.4</t>
  </si>
  <si>
    <t>202021NNDR15426.4</t>
  </si>
  <si>
    <t>202021NNDR15446.4</t>
  </si>
  <si>
    <t>202021NNDR15456.4</t>
  </si>
  <si>
    <t>202021NNDR15466.4</t>
  </si>
  <si>
    <t>202021NNDR15486.4</t>
  </si>
  <si>
    <t>202021NNDR15506.4</t>
  </si>
  <si>
    <t>202021NNDR15526.4</t>
  </si>
  <si>
    <t>202021NNDR15966.4</t>
  </si>
  <si>
    <t>202021NNDR15126.9</t>
  </si>
  <si>
    <t>202021NNDR15146.9</t>
  </si>
  <si>
    <t>202021NNDR15166.9</t>
  </si>
  <si>
    <t>202021NNDR15186.9</t>
  </si>
  <si>
    <t>202021NNDR15206.9</t>
  </si>
  <si>
    <t>202021NNDR15226.9</t>
  </si>
  <si>
    <t>202021NNDR15246.9</t>
  </si>
  <si>
    <t>202021NNDR15266.9</t>
  </si>
  <si>
    <t>202021NNDR15286.9</t>
  </si>
  <si>
    <t>202021NNDR15306.9</t>
  </si>
  <si>
    <t>202021NNDR15326.9</t>
  </si>
  <si>
    <t>202021NNDR15346.9</t>
  </si>
  <si>
    <t>202021NNDR15366.9</t>
  </si>
  <si>
    <t>202021NNDR15386.9</t>
  </si>
  <si>
    <t>202021NNDR15406.9</t>
  </si>
  <si>
    <t>202021NNDR15426.9</t>
  </si>
  <si>
    <t>202021NNDR15446.9</t>
  </si>
  <si>
    <t>202021NNDR15456.9</t>
  </si>
  <si>
    <t>202021NNDR15466.9</t>
  </si>
  <si>
    <t>202021NNDR15486.9</t>
  </si>
  <si>
    <t>202021NNDR15506.9</t>
  </si>
  <si>
    <t>202021NNDR15526.9</t>
  </si>
  <si>
    <t>202021NNDR15966.9</t>
  </si>
  <si>
    <t>202021NNDR15127</t>
  </si>
  <si>
    <t>202021NNDR15147</t>
  </si>
  <si>
    <t>202021NNDR15167</t>
  </si>
  <si>
    <t>202021NNDR15187</t>
  </si>
  <si>
    <t>202021NNDR15207</t>
  </si>
  <si>
    <t>202021NNDR15227</t>
  </si>
  <si>
    <t>202021NNDR15247</t>
  </si>
  <si>
    <t>202021NNDR15267</t>
  </si>
  <si>
    <t>202021NNDR15287</t>
  </si>
  <si>
    <t>202021NNDR15307</t>
  </si>
  <si>
    <t>202021NNDR15327</t>
  </si>
  <si>
    <t>202021NNDR15347</t>
  </si>
  <si>
    <t>202021NNDR15367</t>
  </si>
  <si>
    <t>202021NNDR15387</t>
  </si>
  <si>
    <t>202021NNDR15407</t>
  </si>
  <si>
    <t>202021NNDR15427</t>
  </si>
  <si>
    <t>202021NNDR15447</t>
  </si>
  <si>
    <t>202021NNDR15457</t>
  </si>
  <si>
    <t>202021NNDR15467</t>
  </si>
  <si>
    <t>202021NNDR15487</t>
  </si>
  <si>
    <t>202021NNDR15507</t>
  </si>
  <si>
    <t>202021NNDR15527</t>
  </si>
  <si>
    <t>202021NNDR15967</t>
  </si>
  <si>
    <t>202021NNDR15128</t>
  </si>
  <si>
    <t>202021NNDR15148</t>
  </si>
  <si>
    <t>202021NNDR15168</t>
  </si>
  <si>
    <t>202021NNDR15188</t>
  </si>
  <si>
    <t>202021NNDR15208</t>
  </si>
  <si>
    <t>202021NNDR15228</t>
  </si>
  <si>
    <t>202021NNDR15248</t>
  </si>
  <si>
    <t>202021NNDR15268</t>
  </si>
  <si>
    <t>202021NNDR15288</t>
  </si>
  <si>
    <t>202021NNDR15308</t>
  </si>
  <si>
    <t>202021NNDR15328</t>
  </si>
  <si>
    <t>202021NNDR15348</t>
  </si>
  <si>
    <t>202021NNDR15368</t>
  </si>
  <si>
    <t>202021NNDR15388</t>
  </si>
  <si>
    <t>202021NNDR15408</t>
  </si>
  <si>
    <t>202021NNDR15428</t>
  </si>
  <si>
    <t>202021NNDR15448</t>
  </si>
  <si>
    <t>202021NNDR15458</t>
  </si>
  <si>
    <t>202021NNDR15468</t>
  </si>
  <si>
    <t>202021NNDR15488</t>
  </si>
  <si>
    <t>202021NNDR15508</t>
  </si>
  <si>
    <t>202021NNDR15528</t>
  </si>
  <si>
    <t>202021NNDR15968</t>
  </si>
  <si>
    <t>202021NNDR15128.5</t>
  </si>
  <si>
    <t>202021NNDR15148.5</t>
  </si>
  <si>
    <t>202021NNDR15168.5</t>
  </si>
  <si>
    <t>202021NNDR15188.5</t>
  </si>
  <si>
    <t>202021NNDR15208.5</t>
  </si>
  <si>
    <t>202021NNDR15228.5</t>
  </si>
  <si>
    <t>202021NNDR15248.5</t>
  </si>
  <si>
    <t>202021NNDR15268.5</t>
  </si>
  <si>
    <t>202021NNDR15288.5</t>
  </si>
  <si>
    <t>202021NNDR15308.5</t>
  </si>
  <si>
    <t>202021NNDR15328.5</t>
  </si>
  <si>
    <t>202021NNDR15348.5</t>
  </si>
  <si>
    <t>202021NNDR15368.5</t>
  </si>
  <si>
    <t>202021NNDR15388.5</t>
  </si>
  <si>
    <t>202021NNDR15408.5</t>
  </si>
  <si>
    <t>202021NNDR15428.5</t>
  </si>
  <si>
    <t>202021NNDR15448.5</t>
  </si>
  <si>
    <t>202021NNDR15458.5</t>
  </si>
  <si>
    <t>202021NNDR15468.5</t>
  </si>
  <si>
    <t>202021NNDR15488.5</t>
  </si>
  <si>
    <t>202021NNDR15508.5</t>
  </si>
  <si>
    <t>202021NNDR15528.5</t>
  </si>
  <si>
    <t>202021NNDR15968.5</t>
  </si>
  <si>
    <t>202021NNDR15129</t>
  </si>
  <si>
    <t>202021NNDR15149</t>
  </si>
  <si>
    <t>202021NNDR15169</t>
  </si>
  <si>
    <t>202021NNDR15189</t>
  </si>
  <si>
    <t>202021NNDR15209</t>
  </si>
  <si>
    <t>202021NNDR15229</t>
  </si>
  <si>
    <t>202021NNDR15249</t>
  </si>
  <si>
    <t>202021NNDR15269</t>
  </si>
  <si>
    <t>202021NNDR15289</t>
  </si>
  <si>
    <t>202021NNDR15309</t>
  </si>
  <si>
    <t>202021NNDR15329</t>
  </si>
  <si>
    <t>202021NNDR15349</t>
  </si>
  <si>
    <t>202021NNDR15369</t>
  </si>
  <si>
    <t>202021NNDR15389</t>
  </si>
  <si>
    <t>202021NNDR15409</t>
  </si>
  <si>
    <t>202021NNDR15429</t>
  </si>
  <si>
    <t>202021NNDR15449</t>
  </si>
  <si>
    <t>202021NNDR15459</t>
  </si>
  <si>
    <t>202021NNDR15469</t>
  </si>
  <si>
    <t>202021NNDR15489</t>
  </si>
  <si>
    <t>202021NNDR15509</t>
  </si>
  <si>
    <t>202021NNDR15529</t>
  </si>
  <si>
    <t>202021NNDR15969</t>
  </si>
  <si>
    <t>202021NNDR151210</t>
  </si>
  <si>
    <t>202021NNDR151410</t>
  </si>
  <si>
    <t>202021NNDR151610</t>
  </si>
  <si>
    <t>202021NNDR151810</t>
  </si>
  <si>
    <t>202021NNDR152010</t>
  </si>
  <si>
    <t>202021NNDR152210</t>
  </si>
  <si>
    <t>202021NNDR152410</t>
  </si>
  <si>
    <t>202021NNDR152610</t>
  </si>
  <si>
    <t>202021NNDR152810</t>
  </si>
  <si>
    <t>202021NNDR153010</t>
  </si>
  <si>
    <t>202021NNDR153210</t>
  </si>
  <si>
    <t>202021NNDR153410</t>
  </si>
  <si>
    <t>202021NNDR153610</t>
  </si>
  <si>
    <t>202021NNDR153810</t>
  </si>
  <si>
    <t>202021NNDR154010</t>
  </si>
  <si>
    <t>202021NNDR154210</t>
  </si>
  <si>
    <t>202021NNDR154410</t>
  </si>
  <si>
    <t>202021NNDR154510</t>
  </si>
  <si>
    <t>202021NNDR154610</t>
  </si>
  <si>
    <t>202021NNDR154810</t>
  </si>
  <si>
    <t>202021NNDR155010</t>
  </si>
  <si>
    <t>202021NNDR155210</t>
  </si>
  <si>
    <t>202021NNDR159610</t>
  </si>
  <si>
    <t>202021NNDR151211</t>
  </si>
  <si>
    <t>202021NNDR151411</t>
  </si>
  <si>
    <t>202021NNDR151611</t>
  </si>
  <si>
    <t>202021NNDR151811</t>
  </si>
  <si>
    <t>202021NNDR152011</t>
  </si>
  <si>
    <t>202021NNDR152211</t>
  </si>
  <si>
    <t>202021NNDR152411</t>
  </si>
  <si>
    <t>202021NNDR152611</t>
  </si>
  <si>
    <t>202021NNDR152811</t>
  </si>
  <si>
    <t>202021NNDR153011</t>
  </si>
  <si>
    <t>202021NNDR153211</t>
  </si>
  <si>
    <t>202021NNDR153411</t>
  </si>
  <si>
    <t>202021NNDR153611</t>
  </si>
  <si>
    <t>202021NNDR153811</t>
  </si>
  <si>
    <t>202021NNDR154011</t>
  </si>
  <si>
    <t>202021NNDR154211</t>
  </si>
  <si>
    <t>202021NNDR154411</t>
  </si>
  <si>
    <t>202021NNDR154511</t>
  </si>
  <si>
    <t>202021NNDR154611</t>
  </si>
  <si>
    <t>202021NNDR154811</t>
  </si>
  <si>
    <t>202021NNDR155011</t>
  </si>
  <si>
    <t>202021NNDR155211</t>
  </si>
  <si>
    <t>202021NNDR159611</t>
  </si>
  <si>
    <t>202021NNDR151212</t>
  </si>
  <si>
    <t>202021NNDR151412</t>
  </si>
  <si>
    <t>202021NNDR151612</t>
  </si>
  <si>
    <t>202021NNDR151812</t>
  </si>
  <si>
    <t>202021NNDR152012</t>
  </si>
  <si>
    <t>202021NNDR152212</t>
  </si>
  <si>
    <t>202021NNDR152412</t>
  </si>
  <si>
    <t>202021NNDR152612</t>
  </si>
  <si>
    <t>202021NNDR152812</t>
  </si>
  <si>
    <t>202021NNDR153012</t>
  </si>
  <si>
    <t>202021NNDR153212</t>
  </si>
  <si>
    <t>202021NNDR153412</t>
  </si>
  <si>
    <t>202021NNDR153612</t>
  </si>
  <si>
    <t>202021NNDR153812</t>
  </si>
  <si>
    <t>202021NNDR154012</t>
  </si>
  <si>
    <t>202021NNDR154212</t>
  </si>
  <si>
    <t>202021NNDR154412</t>
  </si>
  <si>
    <t>202021NNDR154512</t>
  </si>
  <si>
    <t>202021NNDR154612</t>
  </si>
  <si>
    <t>202021NNDR154812</t>
  </si>
  <si>
    <t>202021NNDR155012</t>
  </si>
  <si>
    <t>202021NNDR155212</t>
  </si>
  <si>
    <t>202021NNDR159612</t>
  </si>
  <si>
    <t>202021NNDR151213</t>
  </si>
  <si>
    <t>202021NNDR151413</t>
  </si>
  <si>
    <t>202021NNDR151613</t>
  </si>
  <si>
    <t>202021NNDR151813</t>
  </si>
  <si>
    <t>202021NNDR152013</t>
  </si>
  <si>
    <t>202021NNDR152213</t>
  </si>
  <si>
    <t>202021NNDR152413</t>
  </si>
  <si>
    <t>202021NNDR152613</t>
  </si>
  <si>
    <t>202021NNDR152813</t>
  </si>
  <si>
    <t>202021NNDR153013</t>
  </si>
  <si>
    <t>202021NNDR153213</t>
  </si>
  <si>
    <t>202021NNDR153413</t>
  </si>
  <si>
    <t>202021NNDR153613</t>
  </si>
  <si>
    <t>202021NNDR153813</t>
  </si>
  <si>
    <t>202021NNDR154013</t>
  </si>
  <si>
    <t>202021NNDR154213</t>
  </si>
  <si>
    <t>202021NNDR154413</t>
  </si>
  <si>
    <t>202021NNDR154513</t>
  </si>
  <si>
    <t>202021NNDR154613</t>
  </si>
  <si>
    <t>202021NNDR154813</t>
  </si>
  <si>
    <t>202021NNDR155013</t>
  </si>
  <si>
    <t>202021NNDR155213</t>
  </si>
  <si>
    <t>202021NNDR159613</t>
  </si>
  <si>
    <t>202021NNDR151215</t>
  </si>
  <si>
    <t>202021NNDR151415</t>
  </si>
  <si>
    <t>202021NNDR151615</t>
  </si>
  <si>
    <t>202021NNDR151815</t>
  </si>
  <si>
    <t>202021NNDR152015</t>
  </si>
  <si>
    <t>202021NNDR152215</t>
  </si>
  <si>
    <t>202021NNDR152415</t>
  </si>
  <si>
    <t>202021NNDR152615</t>
  </si>
  <si>
    <t>202021NNDR152815</t>
  </si>
  <si>
    <t>202021NNDR153015</t>
  </si>
  <si>
    <t>202021NNDR153215</t>
  </si>
  <si>
    <t>202021NNDR153415</t>
  </si>
  <si>
    <t>202021NNDR153615</t>
  </si>
  <si>
    <t>202021NNDR153815</t>
  </si>
  <si>
    <t>202021NNDR154015</t>
  </si>
  <si>
    <t>202021NNDR154215</t>
  </si>
  <si>
    <t>202021NNDR154415</t>
  </si>
  <si>
    <t>202021NNDR154515</t>
  </si>
  <si>
    <t>202021NNDR154615</t>
  </si>
  <si>
    <t>202021NNDR154815</t>
  </si>
  <si>
    <t>202021NNDR155015</t>
  </si>
  <si>
    <t>202021NNDR155215</t>
  </si>
  <si>
    <t>202021NNDR159615</t>
  </si>
  <si>
    <t>202021NNDR151216</t>
  </si>
  <si>
    <t>202021NNDR151416</t>
  </si>
  <si>
    <t>202021NNDR151616</t>
  </si>
  <si>
    <t>202021NNDR151816</t>
  </si>
  <si>
    <t>202021NNDR152016</t>
  </si>
  <si>
    <t>202021NNDR152216</t>
  </si>
  <si>
    <t>202021NNDR152416</t>
  </si>
  <si>
    <t>202021NNDR152616</t>
  </si>
  <si>
    <t>202021NNDR152816</t>
  </si>
  <si>
    <t>202021NNDR153016</t>
  </si>
  <si>
    <t>202021NNDR153216</t>
  </si>
  <si>
    <t>202021NNDR153416</t>
  </si>
  <si>
    <t>202021NNDR153616</t>
  </si>
  <si>
    <t>202021NNDR153816</t>
  </si>
  <si>
    <t>202021NNDR154016</t>
  </si>
  <si>
    <t>202021NNDR154216</t>
  </si>
  <si>
    <t>202021NNDR154416</t>
  </si>
  <si>
    <t>202021NNDR154516</t>
  </si>
  <si>
    <t>202021NNDR154616</t>
  </si>
  <si>
    <t>202021NNDR154816</t>
  </si>
  <si>
    <t>202021NNDR155016</t>
  </si>
  <si>
    <t>202021NNDR155216</t>
  </si>
  <si>
    <t>202021NNDR159616</t>
  </si>
  <si>
    <t>202021NNDR151217</t>
  </si>
  <si>
    <t>202021NNDR151417</t>
  </si>
  <si>
    <t>202021NNDR151617</t>
  </si>
  <si>
    <t>202021NNDR151817</t>
  </si>
  <si>
    <t>202021NNDR152017</t>
  </si>
  <si>
    <t>202021NNDR152217</t>
  </si>
  <si>
    <t>202021NNDR152417</t>
  </si>
  <si>
    <t>202021NNDR152617</t>
  </si>
  <si>
    <t>202021NNDR152817</t>
  </si>
  <si>
    <t>202021NNDR153017</t>
  </si>
  <si>
    <t>202021NNDR153217</t>
  </si>
  <si>
    <t>202021NNDR153417</t>
  </si>
  <si>
    <t>202021NNDR153617</t>
  </si>
  <si>
    <t>202021NNDR153817</t>
  </si>
  <si>
    <t>202021NNDR154017</t>
  </si>
  <si>
    <t>202021NNDR154217</t>
  </si>
  <si>
    <t>202021NNDR154417</t>
  </si>
  <si>
    <t>202021NNDR154517</t>
  </si>
  <si>
    <t>202021NNDR154617</t>
  </si>
  <si>
    <t>202021NNDR154817</t>
  </si>
  <si>
    <t>202021NNDR155017</t>
  </si>
  <si>
    <t>202021NNDR155217</t>
  </si>
  <si>
    <t>202021NNDR159617</t>
  </si>
  <si>
    <t>202021NNDR151218</t>
  </si>
  <si>
    <t>202021NNDR151418</t>
  </si>
  <si>
    <t>202021NNDR151618</t>
  </si>
  <si>
    <t>202021NNDR151818</t>
  </si>
  <si>
    <t>202021NNDR152018</t>
  </si>
  <si>
    <t>202021NNDR152218</t>
  </si>
  <si>
    <t>202021NNDR152418</t>
  </si>
  <si>
    <t>202021NNDR152618</t>
  </si>
  <si>
    <t>202021NNDR152818</t>
  </si>
  <si>
    <t>202021NNDR153018</t>
  </si>
  <si>
    <t>202021NNDR153218</t>
  </si>
  <si>
    <t>202021NNDR153418</t>
  </si>
  <si>
    <t>202021NNDR153618</t>
  </si>
  <si>
    <t>202021NNDR153818</t>
  </si>
  <si>
    <t>202021NNDR154018</t>
  </si>
  <si>
    <t>202021NNDR154218</t>
  </si>
  <si>
    <t>202021NNDR154418</t>
  </si>
  <si>
    <t>202021NNDR154518</t>
  </si>
  <si>
    <t>202021NNDR154618</t>
  </si>
  <si>
    <t>202021NNDR154818</t>
  </si>
  <si>
    <t>202021NNDR155018</t>
  </si>
  <si>
    <t>202021NNDR155218</t>
  </si>
  <si>
    <t>202021NNDR159618</t>
  </si>
  <si>
    <t>202021NNDR151223</t>
  </si>
  <si>
    <t>202021NNDR151423</t>
  </si>
  <si>
    <t>202021NNDR151623</t>
  </si>
  <si>
    <t>202021NNDR151823</t>
  </si>
  <si>
    <t>202021NNDR152023</t>
  </si>
  <si>
    <t>202021NNDR152223</t>
  </si>
  <si>
    <t>202021NNDR152423</t>
  </si>
  <si>
    <t>202021NNDR152623</t>
  </si>
  <si>
    <t>202021NNDR152823</t>
  </si>
  <si>
    <t>202021NNDR153023</t>
  </si>
  <si>
    <t>202021NNDR153223</t>
  </si>
  <si>
    <t>202021NNDR153423</t>
  </si>
  <si>
    <t>202021NNDR153623</t>
  </si>
  <si>
    <t>202021NNDR153823</t>
  </si>
  <si>
    <t>202021NNDR154023</t>
  </si>
  <si>
    <t>202021NNDR154223</t>
  </si>
  <si>
    <t>202021NNDR154423</t>
  </si>
  <si>
    <t>202021NNDR154523</t>
  </si>
  <si>
    <t>202021NNDR154623</t>
  </si>
  <si>
    <t>202021NNDR154823</t>
  </si>
  <si>
    <t>202021NNDR155023</t>
  </si>
  <si>
    <t>202021NNDR155223</t>
  </si>
  <si>
    <t>202021NNDR159623</t>
  </si>
  <si>
    <t>202021NNDR151224</t>
  </si>
  <si>
    <t>202021NNDR151424</t>
  </si>
  <si>
    <t>202021NNDR151624</t>
  </si>
  <si>
    <t>202021NNDR151824</t>
  </si>
  <si>
    <t>202021NNDR152024</t>
  </si>
  <si>
    <t>202021NNDR152224</t>
  </si>
  <si>
    <t>202021NNDR152424</t>
  </si>
  <si>
    <t>202021NNDR152624</t>
  </si>
  <si>
    <t>202021NNDR152824</t>
  </si>
  <si>
    <t>202021NNDR153024</t>
  </si>
  <si>
    <t>202021NNDR153224</t>
  </si>
  <si>
    <t>202021NNDR153424</t>
  </si>
  <si>
    <t>202021NNDR153624</t>
  </si>
  <si>
    <t>202021NNDR153824</t>
  </si>
  <si>
    <t>202021NNDR154024</t>
  </si>
  <si>
    <t>202021NNDR154224</t>
  </si>
  <si>
    <t>202021NNDR154424</t>
  </si>
  <si>
    <t>202021NNDR154524</t>
  </si>
  <si>
    <t>202021NNDR154624</t>
  </si>
  <si>
    <t>202021NNDR154824</t>
  </si>
  <si>
    <t>202021NNDR155024</t>
  </si>
  <si>
    <t>202021NNDR155224</t>
  </si>
  <si>
    <t>202021NNDR159624</t>
  </si>
  <si>
    <t>202021NNDR3A51214</t>
  </si>
  <si>
    <t>202021NNDR3A51414</t>
  </si>
  <si>
    <t>202021NNDR3A51614</t>
  </si>
  <si>
    <t>202021NNDR3A51814</t>
  </si>
  <si>
    <t>202021NNDR3A52014</t>
  </si>
  <si>
    <t>202021NNDR3A52214</t>
  </si>
  <si>
    <t>202021NNDR3A52414</t>
  </si>
  <si>
    <t>202021NNDR3A52614</t>
  </si>
  <si>
    <t>202021NNDR3A52814</t>
  </si>
  <si>
    <t>202021NNDR3A53014</t>
  </si>
  <si>
    <t>202021NNDR3A53214</t>
  </si>
  <si>
    <t>202021NNDR3A53414</t>
  </si>
  <si>
    <t>202021NNDR3A53614</t>
  </si>
  <si>
    <t>202021NNDR3A53814</t>
  </si>
  <si>
    <t>202021NNDR3A54014</t>
  </si>
  <si>
    <t>202021NNDR3A54214</t>
  </si>
  <si>
    <t>202021NNDR3A54414</t>
  </si>
  <si>
    <t>202021NNDR3A54514</t>
  </si>
  <si>
    <t>202021NNDR3A54614</t>
  </si>
  <si>
    <t>202021NNDR3A54814</t>
  </si>
  <si>
    <t>202021NNDR3A55014</t>
  </si>
  <si>
    <t>202021NNDR3A55214</t>
  </si>
  <si>
    <t>202021NNDR3A59614</t>
  </si>
  <si>
    <t>2021-22</t>
  </si>
  <si>
    <t>2022-23</t>
  </si>
  <si>
    <t>2023-24</t>
  </si>
  <si>
    <t>2024-25</t>
  </si>
  <si>
    <t>2025-26</t>
  </si>
  <si>
    <t>2026-27</t>
  </si>
  <si>
    <t>2027-28</t>
  </si>
  <si>
    <t>2028-29</t>
  </si>
  <si>
    <t>2029-30</t>
  </si>
  <si>
    <t>2030-31</t>
  </si>
  <si>
    <t>2031-32</t>
  </si>
  <si>
    <t>2032-33</t>
  </si>
  <si>
    <t>XXX</t>
  </si>
  <si>
    <t>Welsh Government Administration use only</t>
  </si>
  <si>
    <t>old</t>
  </si>
  <si>
    <t>Dewi A Morgan</t>
  </si>
  <si>
    <t>Edward Bleddyn Jones</t>
  </si>
  <si>
    <t>Amanda Hughes</t>
  </si>
  <si>
    <t>Richard Weigh</t>
  </si>
  <si>
    <t>Huw Jones</t>
  </si>
  <si>
    <t>Meirion Rushworth</t>
  </si>
  <si>
    <t>ndrforms@gov.wales</t>
  </si>
  <si>
    <t>Llinos Roberts</t>
  </si>
  <si>
    <t>Suzanne Jones</t>
  </si>
  <si>
    <t>Mark Price; Matthew Harrison</t>
  </si>
  <si>
    <t>LlinosRoberts5@ynysmon.gov.uk</t>
  </si>
  <si>
    <t>andrew.bolton@wrexham.gov.uk; lisa.case@wrexham.gov.uk</t>
  </si>
  <si>
    <t>Spjones@valeofglamorgan.gov.uk</t>
  </si>
  <si>
    <t>Mark.Price@merthyr.gov.uk;  matthew.harrison@merthyr.gov.uk</t>
  </si>
  <si>
    <t>Section 43(5) and (6)(b) (community amateur sports clubs)</t>
  </si>
  <si>
    <t>Adran 43(5) a (6)(a) (deiliadaeth elusennol)</t>
  </si>
  <si>
    <t>Section 43(5) and (6)(a) (charitable occupation)</t>
  </si>
  <si>
    <t>Section 44A (partly occupied premises)</t>
  </si>
  <si>
    <t>Adran 44A (eiddo a feddiannir yn rhannol)</t>
  </si>
  <si>
    <t>Section 43 small business relief (exclude Post Offices) this current year</t>
  </si>
  <si>
    <t>Section 43 (Post Office element) in respect of this current year</t>
  </si>
  <si>
    <t>Section 43 (childcare element) in respect of this current year</t>
  </si>
  <si>
    <t>Section 43 (small business relief excluding childcare and post offices) this current year</t>
  </si>
  <si>
    <t>Section 47(1) (and where (5B)(a) is applicable) (charitable occupation)</t>
  </si>
  <si>
    <t>Section 47(1) (and where (5B)(b) is applicable) (community amateur sports clubs)</t>
  </si>
  <si>
    <t>Section 47(1) (non profit-making bodies)</t>
  </si>
  <si>
    <t>Section 49 (hardship)</t>
  </si>
  <si>
    <t>XXXXXXXXXXXXXXXXXX</t>
  </si>
  <si>
    <t>XXXXXXXXXXXXXXXXXXXXXX</t>
  </si>
  <si>
    <t>Adran 43(5) a (6)(b) (clybiau chwaraeon amatur cymunedol)</t>
  </si>
  <si>
    <t>Adran 43 (elfen y Swyddfa Bost) mewn perthynas â'r flwyddyn gyfredol hon</t>
  </si>
  <si>
    <t>Adran 47(1) (a lle mae (5B)(a) yn gymwys) (deiliadaeth elusennol)</t>
  </si>
  <si>
    <t>Adran 47(1) (cyrff nad ydynt yn gwneud elw)</t>
  </si>
  <si>
    <t>Adran 49 (caledi)</t>
  </si>
  <si>
    <t>Section 58 (revaluation transitional relief)</t>
  </si>
  <si>
    <t>Adran 58 (rhyddhad trosiannol ailbrisio)</t>
  </si>
  <si>
    <t>Section 45 (unoccupied properties)</t>
  </si>
  <si>
    <t>Adran 45 (eiddo gwag)</t>
  </si>
  <si>
    <t>Regulation 5 of S.I. 1991 No. 141 (charges on property)</t>
  </si>
  <si>
    <t>202122NNDR3A51214</t>
  </si>
  <si>
    <t>202122NNDR3A51414</t>
  </si>
  <si>
    <t>202122NNDR3A51614</t>
  </si>
  <si>
    <t>202122NNDR3A51814</t>
  </si>
  <si>
    <t>202122NNDR3A52014</t>
  </si>
  <si>
    <t>202122NNDR3A52214</t>
  </si>
  <si>
    <t>202122NNDR3A52414</t>
  </si>
  <si>
    <t>202122NNDR3A52614</t>
  </si>
  <si>
    <t>202122NNDR3A52814</t>
  </si>
  <si>
    <t>202122NNDR3A53014</t>
  </si>
  <si>
    <t>202122NNDR3A53214</t>
  </si>
  <si>
    <t>202122NNDR3A53414</t>
  </si>
  <si>
    <t>202122NNDR3A53614</t>
  </si>
  <si>
    <t>202122NNDR3A53814</t>
  </si>
  <si>
    <t>202122NNDR3A54014</t>
  </si>
  <si>
    <t>202122NNDR3A54214</t>
  </si>
  <si>
    <t>202122NNDR3A54414</t>
  </si>
  <si>
    <t>202122NNDR3A54514</t>
  </si>
  <si>
    <t>202122NNDR3A54614</t>
  </si>
  <si>
    <t>202122NNDR3A54814</t>
  </si>
  <si>
    <t>202122NNDR3A55014</t>
  </si>
  <si>
    <t>202122NNDR3A55214</t>
  </si>
  <si>
    <t>202122NNDR3A59614</t>
  </si>
  <si>
    <t>202223NNDR3A51214</t>
  </si>
  <si>
    <t>202223NNDR3A51414</t>
  </si>
  <si>
    <t>202223NNDR3A51614</t>
  </si>
  <si>
    <t>202223NNDR3A51814</t>
  </si>
  <si>
    <t>202223NNDR3A52014</t>
  </si>
  <si>
    <t>202223NNDR3A52214</t>
  </si>
  <si>
    <t>202223NNDR3A52414</t>
  </si>
  <si>
    <t>202223NNDR3A52614</t>
  </si>
  <si>
    <t>202223NNDR3A52814</t>
  </si>
  <si>
    <t>202223NNDR3A53014</t>
  </si>
  <si>
    <t>202223NNDR3A53214</t>
  </si>
  <si>
    <t>202223NNDR3A53414</t>
  </si>
  <si>
    <t>202223NNDR3A53614</t>
  </si>
  <si>
    <t>202223NNDR3A53814</t>
  </si>
  <si>
    <t>202223NNDR3A54014</t>
  </si>
  <si>
    <t>202223NNDR3A54214</t>
  </si>
  <si>
    <t>202223NNDR3A54414</t>
  </si>
  <si>
    <t>202223NNDR3A54514</t>
  </si>
  <si>
    <t>202223NNDR3A54614</t>
  </si>
  <si>
    <t>202223NNDR3A54814</t>
  </si>
  <si>
    <t>202223NNDR3A55014</t>
  </si>
  <si>
    <t>202223NNDR3A55214</t>
  </si>
  <si>
    <t>202223NNDR3A59614</t>
  </si>
  <si>
    <t>202324NNDR15121</t>
  </si>
  <si>
    <t>202324NNDR15141</t>
  </si>
  <si>
    <t>202324NNDR15161</t>
  </si>
  <si>
    <t>202324NNDR15181</t>
  </si>
  <si>
    <t>202324NNDR15201</t>
  </si>
  <si>
    <t>202324NNDR15221</t>
  </si>
  <si>
    <t>202324NNDR15241</t>
  </si>
  <si>
    <t>202324NNDR15261</t>
  </si>
  <si>
    <t>202324NNDR15281</t>
  </si>
  <si>
    <t>202324NNDR15301</t>
  </si>
  <si>
    <t>202324NNDR15321</t>
  </si>
  <si>
    <t>202324NNDR15341</t>
  </si>
  <si>
    <t>202324NNDR15361</t>
  </si>
  <si>
    <t>202324NNDR15381</t>
  </si>
  <si>
    <t>202324NNDR15401</t>
  </si>
  <si>
    <t>202324NNDR15421</t>
  </si>
  <si>
    <t>202324NNDR15441</t>
  </si>
  <si>
    <t>202324NNDR15451</t>
  </si>
  <si>
    <t>202324NNDR15461</t>
  </si>
  <si>
    <t>202324NNDR15481</t>
  </si>
  <si>
    <t>202324NNDR15501</t>
  </si>
  <si>
    <t>202324NNDR15521</t>
  </si>
  <si>
    <t>202324NNDR15961</t>
  </si>
  <si>
    <t>202324NNDR15122</t>
  </si>
  <si>
    <t>202324NNDR15142</t>
  </si>
  <si>
    <t>202324NNDR15162</t>
  </si>
  <si>
    <t>202324NNDR15182</t>
  </si>
  <si>
    <t>202324NNDR15202</t>
  </si>
  <si>
    <t>202324NNDR15222</t>
  </si>
  <si>
    <t>202324NNDR15242</t>
  </si>
  <si>
    <t>202324NNDR15262</t>
  </si>
  <si>
    <t>202324NNDR15282</t>
  </si>
  <si>
    <t>202324NNDR15302</t>
  </si>
  <si>
    <t>202324NNDR15322</t>
  </si>
  <si>
    <t>202324NNDR15342</t>
  </si>
  <si>
    <t>202324NNDR15362</t>
  </si>
  <si>
    <t>202324NNDR15382</t>
  </si>
  <si>
    <t>202324NNDR15402</t>
  </si>
  <si>
    <t>202324NNDR15422</t>
  </si>
  <si>
    <t>202324NNDR15442</t>
  </si>
  <si>
    <t>202324NNDR15452</t>
  </si>
  <si>
    <t>202324NNDR15462</t>
  </si>
  <si>
    <t>202324NNDR15482</t>
  </si>
  <si>
    <t>202324NNDR15502</t>
  </si>
  <si>
    <t>202324NNDR15522</t>
  </si>
  <si>
    <t>202324NNDR15962</t>
  </si>
  <si>
    <t>202324NNDR15123</t>
  </si>
  <si>
    <t>202324NNDR15143</t>
  </si>
  <si>
    <t>202324NNDR15163</t>
  </si>
  <si>
    <t>202324NNDR15183</t>
  </si>
  <si>
    <t>202324NNDR15203</t>
  </si>
  <si>
    <t>202324NNDR15223</t>
  </si>
  <si>
    <t>202324NNDR15243</t>
  </si>
  <si>
    <t>202324NNDR15263</t>
  </si>
  <si>
    <t>202324NNDR15283</t>
  </si>
  <si>
    <t>202324NNDR15303</t>
  </si>
  <si>
    <t>202324NNDR15323</t>
  </si>
  <si>
    <t>202324NNDR15343</t>
  </si>
  <si>
    <t>202324NNDR15363</t>
  </si>
  <si>
    <t>202324NNDR15383</t>
  </si>
  <si>
    <t>202324NNDR15403</t>
  </si>
  <si>
    <t>202324NNDR15423</t>
  </si>
  <si>
    <t>202324NNDR15443</t>
  </si>
  <si>
    <t>202324NNDR15453</t>
  </si>
  <si>
    <t>202324NNDR15463</t>
  </si>
  <si>
    <t>202324NNDR15483</t>
  </si>
  <si>
    <t>202324NNDR15503</t>
  </si>
  <si>
    <t>202324NNDR15523</t>
  </si>
  <si>
    <t>202324NNDR15963</t>
  </si>
  <si>
    <t>202324NNDR15124</t>
  </si>
  <si>
    <t>202324NNDR15144</t>
  </si>
  <si>
    <t>202324NNDR15164</t>
  </si>
  <si>
    <t>202324NNDR15184</t>
  </si>
  <si>
    <t>202324NNDR15204</t>
  </si>
  <si>
    <t>202324NNDR15224</t>
  </si>
  <si>
    <t>202324NNDR15244</t>
  </si>
  <si>
    <t>202324NNDR15264</t>
  </si>
  <si>
    <t>202324NNDR15284</t>
  </si>
  <si>
    <t>202324NNDR15304</t>
  </si>
  <si>
    <t>202324NNDR15324</t>
  </si>
  <si>
    <t>202324NNDR15344</t>
  </si>
  <si>
    <t>202324NNDR15364</t>
  </si>
  <si>
    <t>202324NNDR15384</t>
  </si>
  <si>
    <t>202324NNDR15404</t>
  </si>
  <si>
    <t>202324NNDR15424</t>
  </si>
  <si>
    <t>202324NNDR15444</t>
  </si>
  <si>
    <t>202324NNDR15454</t>
  </si>
  <si>
    <t>202324NNDR15464</t>
  </si>
  <si>
    <t>202324NNDR15484</t>
  </si>
  <si>
    <t>202324NNDR15504</t>
  </si>
  <si>
    <t>202324NNDR15524</t>
  </si>
  <si>
    <t>202324NNDR15964</t>
  </si>
  <si>
    <t>202324NNDR15125</t>
  </si>
  <si>
    <t>202324NNDR15145</t>
  </si>
  <si>
    <t>202324NNDR15165</t>
  </si>
  <si>
    <t>202324NNDR15185</t>
  </si>
  <si>
    <t>202324NNDR15205</t>
  </si>
  <si>
    <t>202324NNDR15225</t>
  </si>
  <si>
    <t>202324NNDR15245</t>
  </si>
  <si>
    <t>202324NNDR15265</t>
  </si>
  <si>
    <t>202324NNDR15285</t>
  </si>
  <si>
    <t>202324NNDR15305</t>
  </si>
  <si>
    <t>202324NNDR15325</t>
  </si>
  <si>
    <t>202324NNDR15345</t>
  </si>
  <si>
    <t>202324NNDR15365</t>
  </si>
  <si>
    <t>202324NNDR15385</t>
  </si>
  <si>
    <t>202324NNDR15405</t>
  </si>
  <si>
    <t>202324NNDR15425</t>
  </si>
  <si>
    <t>202324NNDR15445</t>
  </si>
  <si>
    <t>202324NNDR15455</t>
  </si>
  <si>
    <t>202324NNDR15465</t>
  </si>
  <si>
    <t>202324NNDR15485</t>
  </si>
  <si>
    <t>202324NNDR15505</t>
  </si>
  <si>
    <t>202324NNDR15525</t>
  </si>
  <si>
    <t>202324NNDR15965</t>
  </si>
  <si>
    <t>202324NNDR15126.2</t>
  </si>
  <si>
    <t>202324NNDR15146.2</t>
  </si>
  <si>
    <t>202324NNDR15166.2</t>
  </si>
  <si>
    <t>202324NNDR15186.2</t>
  </si>
  <si>
    <t>202324NNDR15206.2</t>
  </si>
  <si>
    <t>202324NNDR15226.2</t>
  </si>
  <si>
    <t>202324NNDR15246.2</t>
  </si>
  <si>
    <t>202324NNDR15266.2</t>
  </si>
  <si>
    <t>202324NNDR15286.2</t>
  </si>
  <si>
    <t>202324NNDR15306.2</t>
  </si>
  <si>
    <t>202324NNDR15326.2</t>
  </si>
  <si>
    <t>202324NNDR15346.2</t>
  </si>
  <si>
    <t>202324NNDR15366.2</t>
  </si>
  <si>
    <t>202324NNDR15386.2</t>
  </si>
  <si>
    <t>202324NNDR15406.2</t>
  </si>
  <si>
    <t>202324NNDR15426.2</t>
  </si>
  <si>
    <t>202324NNDR15446.2</t>
  </si>
  <si>
    <t>202324NNDR15456.2</t>
  </si>
  <si>
    <t>202324NNDR15466.2</t>
  </si>
  <si>
    <t>202324NNDR15486.2</t>
  </si>
  <si>
    <t>202324NNDR15506.2</t>
  </si>
  <si>
    <t>202324NNDR15526.2</t>
  </si>
  <si>
    <t>202324NNDR15966.2</t>
  </si>
  <si>
    <t>202324NNDR15126.3</t>
  </si>
  <si>
    <t>202324NNDR15146.3</t>
  </si>
  <si>
    <t>202324NNDR15166.3</t>
  </si>
  <si>
    <t>202324NNDR15186.3</t>
  </si>
  <si>
    <t>202324NNDR15206.3</t>
  </si>
  <si>
    <t>202324NNDR15226.3</t>
  </si>
  <si>
    <t>202324NNDR15246.3</t>
  </si>
  <si>
    <t>202324NNDR15266.3</t>
  </si>
  <si>
    <t>202324NNDR15286.3</t>
  </si>
  <si>
    <t>202324NNDR15306.3</t>
  </si>
  <si>
    <t>202324NNDR15326.3</t>
  </si>
  <si>
    <t>202324NNDR15346.3</t>
  </si>
  <si>
    <t>202324NNDR15366.3</t>
  </si>
  <si>
    <t>202324NNDR15386.3</t>
  </si>
  <si>
    <t>202324NNDR15406.3</t>
  </si>
  <si>
    <t>202324NNDR15426.3</t>
  </si>
  <si>
    <t>202324NNDR15446.3</t>
  </si>
  <si>
    <t>202324NNDR15456.3</t>
  </si>
  <si>
    <t>202324NNDR15466.3</t>
  </si>
  <si>
    <t>202324NNDR15486.3</t>
  </si>
  <si>
    <t>202324NNDR15506.3</t>
  </si>
  <si>
    <t>202324NNDR15526.3</t>
  </si>
  <si>
    <t>202324NNDR15966.3</t>
  </si>
  <si>
    <t>202324NNDR15126.4</t>
  </si>
  <si>
    <t>202324NNDR15146.4</t>
  </si>
  <si>
    <t>202324NNDR15166.4</t>
  </si>
  <si>
    <t>202324NNDR15186.4</t>
  </si>
  <si>
    <t>202324NNDR15206.4</t>
  </si>
  <si>
    <t>202324NNDR15226.4</t>
  </si>
  <si>
    <t>202324NNDR15246.4</t>
  </si>
  <si>
    <t>202324NNDR15266.4</t>
  </si>
  <si>
    <t>202324NNDR15286.4</t>
  </si>
  <si>
    <t>202324NNDR15306.4</t>
  </si>
  <si>
    <t>202324NNDR15326.4</t>
  </si>
  <si>
    <t>202324NNDR15346.4</t>
  </si>
  <si>
    <t>202324NNDR15366.4</t>
  </si>
  <si>
    <t>202324NNDR15386.4</t>
  </si>
  <si>
    <t>202324NNDR15406.4</t>
  </si>
  <si>
    <t>202324NNDR15426.4</t>
  </si>
  <si>
    <t>202324NNDR15446.4</t>
  </si>
  <si>
    <t>202324NNDR15456.4</t>
  </si>
  <si>
    <t>202324NNDR15466.4</t>
  </si>
  <si>
    <t>202324NNDR15486.4</t>
  </si>
  <si>
    <t>202324NNDR15506.4</t>
  </si>
  <si>
    <t>202324NNDR15526.4</t>
  </si>
  <si>
    <t>202324NNDR15966.4</t>
  </si>
  <si>
    <t>202324NNDR15126.9</t>
  </si>
  <si>
    <t>202324NNDR15146.9</t>
  </si>
  <si>
    <t>202324NNDR15166.9</t>
  </si>
  <si>
    <t>202324NNDR15186.9</t>
  </si>
  <si>
    <t>202324NNDR15206.9</t>
  </si>
  <si>
    <t>202324NNDR15226.9</t>
  </si>
  <si>
    <t>202324NNDR15246.9</t>
  </si>
  <si>
    <t>202324NNDR15266.9</t>
  </si>
  <si>
    <t>202324NNDR15286.9</t>
  </si>
  <si>
    <t>202324NNDR15306.9</t>
  </si>
  <si>
    <t>202324NNDR15326.9</t>
  </si>
  <si>
    <t>202324NNDR15346.9</t>
  </si>
  <si>
    <t>202324NNDR15366.9</t>
  </si>
  <si>
    <t>202324NNDR15386.9</t>
  </si>
  <si>
    <t>202324NNDR15406.9</t>
  </si>
  <si>
    <t>202324NNDR15426.9</t>
  </si>
  <si>
    <t>202324NNDR15446.9</t>
  </si>
  <si>
    <t>202324NNDR15456.9</t>
  </si>
  <si>
    <t>202324NNDR15466.9</t>
  </si>
  <si>
    <t>202324NNDR15486.9</t>
  </si>
  <si>
    <t>202324NNDR15506.9</t>
  </si>
  <si>
    <t>202324NNDR15526.9</t>
  </si>
  <si>
    <t>202324NNDR15966.9</t>
  </si>
  <si>
    <t>202324NNDR15127</t>
  </si>
  <si>
    <t>202324NNDR15147</t>
  </si>
  <si>
    <t>202324NNDR15167</t>
  </si>
  <si>
    <t>202324NNDR15187</t>
  </si>
  <si>
    <t>202324NNDR15207</t>
  </si>
  <si>
    <t>202324NNDR15227</t>
  </si>
  <si>
    <t>202324NNDR15247</t>
  </si>
  <si>
    <t>202324NNDR15267</t>
  </si>
  <si>
    <t>202324NNDR15287</t>
  </si>
  <si>
    <t>202324NNDR15307</t>
  </si>
  <si>
    <t>202324NNDR15327</t>
  </si>
  <si>
    <t>202324NNDR15347</t>
  </si>
  <si>
    <t>202324NNDR15367</t>
  </si>
  <si>
    <t>202324NNDR15387</t>
  </si>
  <si>
    <t>202324NNDR15407</t>
  </si>
  <si>
    <t>202324NNDR15427</t>
  </si>
  <si>
    <t>202324NNDR15447</t>
  </si>
  <si>
    <t>202324NNDR15457</t>
  </si>
  <si>
    <t>202324NNDR15467</t>
  </si>
  <si>
    <t>202324NNDR15487</t>
  </si>
  <si>
    <t>202324NNDR15507</t>
  </si>
  <si>
    <t>202324NNDR15527</t>
  </si>
  <si>
    <t>202324NNDR15967</t>
  </si>
  <si>
    <t>202324NNDR15128</t>
  </si>
  <si>
    <t>202324NNDR15148</t>
  </si>
  <si>
    <t>202324NNDR15168</t>
  </si>
  <si>
    <t>202324NNDR15188</t>
  </si>
  <si>
    <t>202324NNDR15208</t>
  </si>
  <si>
    <t>202324NNDR15228</t>
  </si>
  <si>
    <t>202324NNDR15248</t>
  </si>
  <si>
    <t>202324NNDR15268</t>
  </si>
  <si>
    <t>202324NNDR15288</t>
  </si>
  <si>
    <t>202324NNDR15308</t>
  </si>
  <si>
    <t>202324NNDR15328</t>
  </si>
  <si>
    <t>202324NNDR15348</t>
  </si>
  <si>
    <t>202324NNDR15368</t>
  </si>
  <si>
    <t>202324NNDR15388</t>
  </si>
  <si>
    <t>202324NNDR15408</t>
  </si>
  <si>
    <t>202324NNDR15428</t>
  </si>
  <si>
    <t>202324NNDR15448</t>
  </si>
  <si>
    <t>202324NNDR15458</t>
  </si>
  <si>
    <t>202324NNDR15468</t>
  </si>
  <si>
    <t>202324NNDR15488</t>
  </si>
  <si>
    <t>202324NNDR15508</t>
  </si>
  <si>
    <t>202324NNDR15528</t>
  </si>
  <si>
    <t>202324NNDR15968</t>
  </si>
  <si>
    <t>202324NNDR15128.5</t>
  </si>
  <si>
    <t>202324NNDR15148.5</t>
  </si>
  <si>
    <t>202324NNDR15168.5</t>
  </si>
  <si>
    <t>202324NNDR15188.5</t>
  </si>
  <si>
    <t>202324NNDR15208.5</t>
  </si>
  <si>
    <t>202324NNDR15228.5</t>
  </si>
  <si>
    <t>202324NNDR15248.5</t>
  </si>
  <si>
    <t>202324NNDR15268.5</t>
  </si>
  <si>
    <t>202324NNDR15288.5</t>
  </si>
  <si>
    <t>202324NNDR15308.5</t>
  </si>
  <si>
    <t>202324NNDR15328.5</t>
  </si>
  <si>
    <t>202324NNDR15348.5</t>
  </si>
  <si>
    <t>202324NNDR15368.5</t>
  </si>
  <si>
    <t>202324NNDR15388.5</t>
  </si>
  <si>
    <t>202324NNDR15408.5</t>
  </si>
  <si>
    <t>202324NNDR15428.5</t>
  </si>
  <si>
    <t>202324NNDR15448.5</t>
  </si>
  <si>
    <t>202324NNDR15458.5</t>
  </si>
  <si>
    <t>202324NNDR15468.5</t>
  </si>
  <si>
    <t>202324NNDR15488.5</t>
  </si>
  <si>
    <t>202324NNDR15508.5</t>
  </si>
  <si>
    <t>202324NNDR15528.5</t>
  </si>
  <si>
    <t>202324NNDR15968.5</t>
  </si>
  <si>
    <t>202324NNDR15128.6</t>
  </si>
  <si>
    <t>202324NNDR15148.6</t>
  </si>
  <si>
    <t>202324NNDR15168.6</t>
  </si>
  <si>
    <t>202324NNDR15188.6</t>
  </si>
  <si>
    <t>202324NNDR15208.6</t>
  </si>
  <si>
    <t>202324NNDR15228.6</t>
  </si>
  <si>
    <t>202324NNDR15248.6</t>
  </si>
  <si>
    <t>202324NNDR15268.6</t>
  </si>
  <si>
    <t>202324NNDR15288.6</t>
  </si>
  <si>
    <t>202324NNDR15308.6</t>
  </si>
  <si>
    <t>202324NNDR15328.6</t>
  </si>
  <si>
    <t>202324NNDR15348.6</t>
  </si>
  <si>
    <t>202324NNDR15368.6</t>
  </si>
  <si>
    <t>202324NNDR15388.6</t>
  </si>
  <si>
    <t>202324NNDR15408.6</t>
  </si>
  <si>
    <t>202324NNDR15428.6</t>
  </si>
  <si>
    <t>202324NNDR15448.6</t>
  </si>
  <si>
    <t>202324NNDR15458.6</t>
  </si>
  <si>
    <t>202324NNDR15468.6</t>
  </si>
  <si>
    <t>202324NNDR15488.6</t>
  </si>
  <si>
    <t>202324NNDR15508.6</t>
  </si>
  <si>
    <t>202324NNDR15528.6</t>
  </si>
  <si>
    <t>202324NNDR15968.6</t>
  </si>
  <si>
    <t>202324NNDR15129</t>
  </si>
  <si>
    <t>202324NNDR15149</t>
  </si>
  <si>
    <t>202324NNDR15169</t>
  </si>
  <si>
    <t>202324NNDR15189</t>
  </si>
  <si>
    <t>202324NNDR15209</t>
  </si>
  <si>
    <t>202324NNDR15229</t>
  </si>
  <si>
    <t>202324NNDR15249</t>
  </si>
  <si>
    <t>202324NNDR15269</t>
  </si>
  <si>
    <t>202324NNDR15289</t>
  </si>
  <si>
    <t>202324NNDR15309</t>
  </si>
  <si>
    <t>202324NNDR15329</t>
  </si>
  <si>
    <t>202324NNDR15349</t>
  </si>
  <si>
    <t>202324NNDR15369</t>
  </si>
  <si>
    <t>202324NNDR15389</t>
  </si>
  <si>
    <t>202324NNDR15409</t>
  </si>
  <si>
    <t>202324NNDR15429</t>
  </si>
  <si>
    <t>202324NNDR15449</t>
  </si>
  <si>
    <t>202324NNDR15459</t>
  </si>
  <si>
    <t>202324NNDR15469</t>
  </si>
  <si>
    <t>202324NNDR15489</t>
  </si>
  <si>
    <t>202324NNDR15509</t>
  </si>
  <si>
    <t>202324NNDR15529</t>
  </si>
  <si>
    <t>202324NNDR15969</t>
  </si>
  <si>
    <t>202324NNDR151210</t>
  </si>
  <si>
    <t>202324NNDR151410</t>
  </si>
  <si>
    <t>202324NNDR151610</t>
  </si>
  <si>
    <t>202324NNDR151810</t>
  </si>
  <si>
    <t>202324NNDR152010</t>
  </si>
  <si>
    <t>202324NNDR152210</t>
  </si>
  <si>
    <t>202324NNDR152410</t>
  </si>
  <si>
    <t>202324NNDR152610</t>
  </si>
  <si>
    <t>202324NNDR152810</t>
  </si>
  <si>
    <t>202324NNDR153010</t>
  </si>
  <si>
    <t>202324NNDR153210</t>
  </si>
  <si>
    <t>202324NNDR153410</t>
  </si>
  <si>
    <t>202324NNDR153610</t>
  </si>
  <si>
    <t>202324NNDR153810</t>
  </si>
  <si>
    <t>202324NNDR154010</t>
  </si>
  <si>
    <t>202324NNDR154210</t>
  </si>
  <si>
    <t>202324NNDR154410</t>
  </si>
  <si>
    <t>202324NNDR154510</t>
  </si>
  <si>
    <t>202324NNDR154610</t>
  </si>
  <si>
    <t>202324NNDR154810</t>
  </si>
  <si>
    <t>202324NNDR155010</t>
  </si>
  <si>
    <t>202324NNDR155210</t>
  </si>
  <si>
    <t>202324NNDR159610</t>
  </si>
  <si>
    <t>202324NNDR151211</t>
  </si>
  <si>
    <t>202324NNDR151411</t>
  </si>
  <si>
    <t>202324NNDR151611</t>
  </si>
  <si>
    <t>202324NNDR151811</t>
  </si>
  <si>
    <t>202324NNDR152011</t>
  </si>
  <si>
    <t>202324NNDR152211</t>
  </si>
  <si>
    <t>202324NNDR152411</t>
  </si>
  <si>
    <t>202324NNDR152611</t>
  </si>
  <si>
    <t>202324NNDR152811</t>
  </si>
  <si>
    <t>202324NNDR153011</t>
  </si>
  <si>
    <t>202324NNDR153211</t>
  </si>
  <si>
    <t>202324NNDR153411</t>
  </si>
  <si>
    <t>202324NNDR153611</t>
  </si>
  <si>
    <t>202324NNDR153811</t>
  </si>
  <si>
    <t>202324NNDR154011</t>
  </si>
  <si>
    <t>202324NNDR154211</t>
  </si>
  <si>
    <t>202324NNDR154411</t>
  </si>
  <si>
    <t>202324NNDR154511</t>
  </si>
  <si>
    <t>202324NNDR154611</t>
  </si>
  <si>
    <t>202324NNDR154811</t>
  </si>
  <si>
    <t>202324NNDR155011</t>
  </si>
  <si>
    <t>202324NNDR155211</t>
  </si>
  <si>
    <t>202324NNDR159611</t>
  </si>
  <si>
    <t>202324NNDR151212</t>
  </si>
  <si>
    <t>202324NNDR151412</t>
  </si>
  <si>
    <t>202324NNDR151612</t>
  </si>
  <si>
    <t>202324NNDR151812</t>
  </si>
  <si>
    <t>202324NNDR152012</t>
  </si>
  <si>
    <t>202324NNDR152212</t>
  </si>
  <si>
    <t>202324NNDR152412</t>
  </si>
  <si>
    <t>202324NNDR152612</t>
  </si>
  <si>
    <t>202324NNDR152812</t>
  </si>
  <si>
    <t>202324NNDR153012</t>
  </si>
  <si>
    <t>202324NNDR153212</t>
  </si>
  <si>
    <t>202324NNDR153412</t>
  </si>
  <si>
    <t>202324NNDR153612</t>
  </si>
  <si>
    <t>202324NNDR153812</t>
  </si>
  <si>
    <t>202324NNDR154012</t>
  </si>
  <si>
    <t>202324NNDR154212</t>
  </si>
  <si>
    <t>202324NNDR154412</t>
  </si>
  <si>
    <t>202324NNDR154512</t>
  </si>
  <si>
    <t>202324NNDR154612</t>
  </si>
  <si>
    <t>202324NNDR154812</t>
  </si>
  <si>
    <t>202324NNDR155012</t>
  </si>
  <si>
    <t>202324NNDR155212</t>
  </si>
  <si>
    <t>202324NNDR159612</t>
  </si>
  <si>
    <t>202324NNDR151213</t>
  </si>
  <si>
    <t>202324NNDR151413</t>
  </si>
  <si>
    <t>202324NNDR151613</t>
  </si>
  <si>
    <t>202324NNDR151813</t>
  </si>
  <si>
    <t>202324NNDR152013</t>
  </si>
  <si>
    <t>202324NNDR152213</t>
  </si>
  <si>
    <t>202324NNDR152413</t>
  </si>
  <si>
    <t>202324NNDR152613</t>
  </si>
  <si>
    <t>202324NNDR152813</t>
  </si>
  <si>
    <t>202324NNDR153013</t>
  </si>
  <si>
    <t>202324NNDR153213</t>
  </si>
  <si>
    <t>202324NNDR153413</t>
  </si>
  <si>
    <t>202324NNDR153613</t>
  </si>
  <si>
    <t>202324NNDR153813</t>
  </si>
  <si>
    <t>202324NNDR154013</t>
  </si>
  <si>
    <t>202324NNDR154213</t>
  </si>
  <si>
    <t>202324NNDR154413</t>
  </si>
  <si>
    <t>202324NNDR154513</t>
  </si>
  <si>
    <t>202324NNDR154613</t>
  </si>
  <si>
    <t>202324NNDR154813</t>
  </si>
  <si>
    <t>202324NNDR155013</t>
  </si>
  <si>
    <t>202324NNDR155213</t>
  </si>
  <si>
    <t>202324NNDR159613</t>
  </si>
  <si>
    <t>202324NNDR151215</t>
  </si>
  <si>
    <t>202324NNDR151415</t>
  </si>
  <si>
    <t>202324NNDR151615</t>
  </si>
  <si>
    <t>202324NNDR151815</t>
  </si>
  <si>
    <t>202324NNDR152015</t>
  </si>
  <si>
    <t>202324NNDR152215</t>
  </si>
  <si>
    <t>202324NNDR152415</t>
  </si>
  <si>
    <t>202324NNDR152615</t>
  </si>
  <si>
    <t>202324NNDR152815</t>
  </si>
  <si>
    <t>202324NNDR153015</t>
  </si>
  <si>
    <t>202324NNDR153215</t>
  </si>
  <si>
    <t>202324NNDR153415</t>
  </si>
  <si>
    <t>202324NNDR153615</t>
  </si>
  <si>
    <t>202324NNDR153815</t>
  </si>
  <si>
    <t>202324NNDR154015</t>
  </si>
  <si>
    <t>202324NNDR154215</t>
  </si>
  <si>
    <t>202324NNDR154415</t>
  </si>
  <si>
    <t>202324NNDR154515</t>
  </si>
  <si>
    <t>202324NNDR154615</t>
  </si>
  <si>
    <t>202324NNDR154815</t>
  </si>
  <si>
    <t>202324NNDR155015</t>
  </si>
  <si>
    <t>202324NNDR155215</t>
  </si>
  <si>
    <t>202324NNDR159615</t>
  </si>
  <si>
    <t>202324NNDR151216</t>
  </si>
  <si>
    <t>202324NNDR151416</t>
  </si>
  <si>
    <t>202324NNDR151616</t>
  </si>
  <si>
    <t>202324NNDR151816</t>
  </si>
  <si>
    <t>202324NNDR152016</t>
  </si>
  <si>
    <t>202324NNDR152216</t>
  </si>
  <si>
    <t>202324NNDR152416</t>
  </si>
  <si>
    <t>202324NNDR152616</t>
  </si>
  <si>
    <t>202324NNDR152816</t>
  </si>
  <si>
    <t>202324NNDR153016</t>
  </si>
  <si>
    <t>202324NNDR153216</t>
  </si>
  <si>
    <t>202324NNDR153416</t>
  </si>
  <si>
    <t>202324NNDR153616</t>
  </si>
  <si>
    <t>202324NNDR153816</t>
  </si>
  <si>
    <t>202324NNDR154016</t>
  </si>
  <si>
    <t>202324NNDR154216</t>
  </si>
  <si>
    <t>202324NNDR154416</t>
  </si>
  <si>
    <t>202324NNDR154516</t>
  </si>
  <si>
    <t>202324NNDR154616</t>
  </si>
  <si>
    <t>202324NNDR154816</t>
  </si>
  <si>
    <t>202324NNDR155016</t>
  </si>
  <si>
    <t>202324NNDR155216</t>
  </si>
  <si>
    <t>202324NNDR159616</t>
  </si>
  <si>
    <t>202324NNDR151217</t>
  </si>
  <si>
    <t>202324NNDR151417</t>
  </si>
  <si>
    <t>202324NNDR151617</t>
  </si>
  <si>
    <t>202324NNDR151817</t>
  </si>
  <si>
    <t>202324NNDR152017</t>
  </si>
  <si>
    <t>202324NNDR152217</t>
  </si>
  <si>
    <t>202324NNDR152417</t>
  </si>
  <si>
    <t>202324NNDR152617</t>
  </si>
  <si>
    <t>202324NNDR152817</t>
  </si>
  <si>
    <t>202324NNDR153017</t>
  </si>
  <si>
    <t>202324NNDR153217</t>
  </si>
  <si>
    <t>202324NNDR153417</t>
  </si>
  <si>
    <t>202324NNDR153617</t>
  </si>
  <si>
    <t>202324NNDR153817</t>
  </si>
  <si>
    <t>202324NNDR154017</t>
  </si>
  <si>
    <t>202324NNDR154217</t>
  </si>
  <si>
    <t>202324NNDR154417</t>
  </si>
  <si>
    <t>202324NNDR154517</t>
  </si>
  <si>
    <t>202324NNDR154617</t>
  </si>
  <si>
    <t>202324NNDR154817</t>
  </si>
  <si>
    <t>202324NNDR155017</t>
  </si>
  <si>
    <t>202324NNDR155217</t>
  </si>
  <si>
    <t>202324NNDR159617</t>
  </si>
  <si>
    <t>202324NNDR151218</t>
  </si>
  <si>
    <t>202324NNDR151418</t>
  </si>
  <si>
    <t>202324NNDR151618</t>
  </si>
  <si>
    <t>202324NNDR151818</t>
  </si>
  <si>
    <t>202324NNDR152018</t>
  </si>
  <si>
    <t>202324NNDR152218</t>
  </si>
  <si>
    <t>202324NNDR152418</t>
  </si>
  <si>
    <t>202324NNDR152618</t>
  </si>
  <si>
    <t>202324NNDR152818</t>
  </si>
  <si>
    <t>202324NNDR153018</t>
  </si>
  <si>
    <t>202324NNDR153218</t>
  </si>
  <si>
    <t>202324NNDR153418</t>
  </si>
  <si>
    <t>202324NNDR153618</t>
  </si>
  <si>
    <t>202324NNDR153818</t>
  </si>
  <si>
    <t>202324NNDR154018</t>
  </si>
  <si>
    <t>202324NNDR154218</t>
  </si>
  <si>
    <t>202324NNDR154418</t>
  </si>
  <si>
    <t>202324NNDR154518</t>
  </si>
  <si>
    <t>202324NNDR154618</t>
  </si>
  <si>
    <t>202324NNDR154818</t>
  </si>
  <si>
    <t>202324NNDR155018</t>
  </si>
  <si>
    <t>202324NNDR155218</t>
  </si>
  <si>
    <t>202324NNDR159618</t>
  </si>
  <si>
    <t>202324NNDR151223</t>
  </si>
  <si>
    <t>202324NNDR151423</t>
  </si>
  <si>
    <t>202324NNDR151623</t>
  </si>
  <si>
    <t>202324NNDR151823</t>
  </si>
  <si>
    <t>202324NNDR152023</t>
  </si>
  <si>
    <t>202324NNDR152223</t>
  </si>
  <si>
    <t>202324NNDR152423</t>
  </si>
  <si>
    <t>202324NNDR152623</t>
  </si>
  <si>
    <t>202324NNDR152823</t>
  </si>
  <si>
    <t>202324NNDR153023</t>
  </si>
  <si>
    <t>202324NNDR153223</t>
  </si>
  <si>
    <t>202324NNDR153423</t>
  </si>
  <si>
    <t>202324NNDR153623</t>
  </si>
  <si>
    <t>202324NNDR153823</t>
  </si>
  <si>
    <t>202324NNDR154023</t>
  </si>
  <si>
    <t>202324NNDR154223</t>
  </si>
  <si>
    <t>202324NNDR154423</t>
  </si>
  <si>
    <t>202324NNDR154523</t>
  </si>
  <si>
    <t>202324NNDR154623</t>
  </si>
  <si>
    <t>202324NNDR154823</t>
  </si>
  <si>
    <t>202324NNDR155023</t>
  </si>
  <si>
    <t>202324NNDR155223</t>
  </si>
  <si>
    <t>202324NNDR159623</t>
  </si>
  <si>
    <t>202324NNDR151224</t>
  </si>
  <si>
    <t>202324NNDR151424</t>
  </si>
  <si>
    <t>202324NNDR151624</t>
  </si>
  <si>
    <t>202324NNDR151824</t>
  </si>
  <si>
    <t>202324NNDR152024</t>
  </si>
  <si>
    <t>202324NNDR152224</t>
  </si>
  <si>
    <t>202324NNDR152424</t>
  </si>
  <si>
    <t>202324NNDR152624</t>
  </si>
  <si>
    <t>202324NNDR152824</t>
  </si>
  <si>
    <t>202324NNDR153024</t>
  </si>
  <si>
    <t>202324NNDR153224</t>
  </si>
  <si>
    <t>202324NNDR153424</t>
  </si>
  <si>
    <t>202324NNDR153624</t>
  </si>
  <si>
    <t>202324NNDR153824</t>
  </si>
  <si>
    <t>202324NNDR154024</t>
  </si>
  <si>
    <t>202324NNDR154224</t>
  </si>
  <si>
    <t>202324NNDR154424</t>
  </si>
  <si>
    <t>202324NNDR154524</t>
  </si>
  <si>
    <t>202324NNDR154624</t>
  </si>
  <si>
    <t>202324NNDR154824</t>
  </si>
  <si>
    <t>202324NNDR155024</t>
  </si>
  <si>
    <t>202324NNDR155224</t>
  </si>
  <si>
    <t>202324NNDR159624</t>
  </si>
  <si>
    <t>Authority name</t>
  </si>
  <si>
    <t>CFO Name</t>
  </si>
  <si>
    <t>address 1</t>
  </si>
  <si>
    <t>address 2</t>
  </si>
  <si>
    <t xml:space="preserve">address 3 </t>
  </si>
  <si>
    <t>address 4</t>
  </si>
  <si>
    <t>Post Code</t>
  </si>
  <si>
    <t>Isle of Anglesey</t>
  </si>
  <si>
    <t>Y Swyddfa Addysg</t>
  </si>
  <si>
    <t xml:space="preserve">Ffordd Glanhwfa </t>
  </si>
  <si>
    <t>Ynys Mon</t>
  </si>
  <si>
    <t>LL77 7EY</t>
  </si>
  <si>
    <t>Council Offices</t>
  </si>
  <si>
    <t>Shirehall Street</t>
  </si>
  <si>
    <t>Wynnstay Rd</t>
  </si>
  <si>
    <t xml:space="preserve">Mold </t>
  </si>
  <si>
    <t>The Guildhall</t>
  </si>
  <si>
    <t>LL11 1AY</t>
  </si>
  <si>
    <t>Duncan Hall</t>
  </si>
  <si>
    <t>Neuadd Cyngor Ceredigion</t>
  </si>
  <si>
    <t>Penmorfa</t>
  </si>
  <si>
    <t>Aberaeron</t>
  </si>
  <si>
    <t>SA46 0PA</t>
  </si>
  <si>
    <t>julian.morgans@swansea.gov.uk paula.lewis@swansea.gov.uk</t>
  </si>
  <si>
    <t>Neath Port Talbot</t>
  </si>
  <si>
    <t>CF31 4WB</t>
  </si>
  <si>
    <t>Vale of Glamorgan</t>
  </si>
  <si>
    <t>Matt Bowmer</t>
  </si>
  <si>
    <t>The Pavilions</t>
  </si>
  <si>
    <t>Cambrian Park</t>
  </si>
  <si>
    <t>Clydach Vale</t>
  </si>
  <si>
    <t>Tonypandy</t>
  </si>
  <si>
    <t>CF40 2XX</t>
  </si>
  <si>
    <t>725073</t>
  </si>
  <si>
    <t>Caerphilly</t>
  </si>
  <si>
    <t>Penalta House</t>
  </si>
  <si>
    <t>Hengoed</t>
  </si>
  <si>
    <t>CF82 7EP</t>
  </si>
  <si>
    <t>Sean O'Donnell &amp; Glenn Edwards</t>
  </si>
  <si>
    <t>ODONNS@CAERPHILLY.GOV.UK; EDWARG1@CAERPHILLY.GOV.UK</t>
  </si>
  <si>
    <t>NP23 6XB</t>
  </si>
  <si>
    <t xml:space="preserve"> NP4 6YB</t>
  </si>
  <si>
    <t xml:space="preserve"> NP20 4UR</t>
  </si>
  <si>
    <t>CF10 4UW</t>
  </si>
  <si>
    <t>Section 43(4I) (public lavatories)</t>
  </si>
  <si>
    <t>Adran 43(4I) (toiledau cyhoeddus)</t>
  </si>
  <si>
    <t xml:space="preserve">Losses in collection yield lost in respect of bad debts written off and </t>
  </si>
  <si>
    <t xml:space="preserve">Colledion wrth gasglu arenillion a gollwyd mewn perthynas â drwgddyledion a ddilewyd a </t>
  </si>
  <si>
    <t>Test 6:  Compares reductions under charitable occupation, NDR3 with NDR1</t>
  </si>
  <si>
    <t>Prawf 6:  Mae'n cymharu gostyngiadau o dan deiliadaeth elusennol, NDR3 ag NDR1</t>
  </si>
  <si>
    <t>NDR1, 2023-24, line 4 or NDR2, line 9</t>
  </si>
  <si>
    <t>Test 7:  Compares reductions under community amateur sports clubs NDR3 with NDR1</t>
  </si>
  <si>
    <t>Prawf 7:  Mae'n cymharu gostyngiadau o dan clybiau chwaraeon amatur cymunedol NDR3 ag NDR1</t>
  </si>
  <si>
    <t>NDR1, 2023-24 line 5</t>
  </si>
  <si>
    <t>NDR1, 2023-24, llinell 5</t>
  </si>
  <si>
    <t>NDR1, 2023-24 line 6.9</t>
  </si>
  <si>
    <t>NDR1, 2023-24 llinell 6.9</t>
  </si>
  <si>
    <t>NDR1, 2023-24 line 7</t>
  </si>
  <si>
    <t>NDR1, 2023-24, llinell 7</t>
  </si>
  <si>
    <t>Test 10:  Compares reductions under unoccupied hereditaments NDR3 and NDR1</t>
  </si>
  <si>
    <t>Prawf 10:  Mae'n cymharu gostyngiadau o dan hereditamentau heb eu meddiannu NDR3 ag NDR1</t>
  </si>
  <si>
    <t>NDR1, 2023-24 line 8</t>
  </si>
  <si>
    <t>NDR1, 2023-24, llinell 8</t>
  </si>
  <si>
    <t>Test 8:  Compares reductions under small business rate relief NDR3 with NDR1</t>
  </si>
  <si>
    <t>Prawf 8:  Mae'n cymharu gostyngiadau o dan rhyddhad ardrethi fusnesau bach NDR3 ag NDR1</t>
  </si>
  <si>
    <t>Test 9:  Compares reductions under Partly occupied premises NDR3 and NDR1</t>
  </si>
  <si>
    <t>Prawf 9:  Mae'n cymharu gostyngiadau o dan Eiddo a feddiannir yn rhannol NDR3 ag NDR1</t>
  </si>
  <si>
    <t xml:space="preserve"> </t>
  </si>
  <si>
    <t>Tudalen flaen</t>
  </si>
  <si>
    <t>Non-domestic rates final contributions return 2023-24</t>
  </si>
  <si>
    <t>Ffurflen cyfraniadau terfynol ardrethi annomestig 2023-24</t>
  </si>
  <si>
    <t>Rhowch enw a rhif ffôn y person y gallwn gysylltu ag ef os bydd gennym unrhyw ymholiadau:-</t>
  </si>
  <si>
    <t>An electronic copy of the spreadsheet and a signed scanned PDF version must be returned via email  to the Welsh Government by 27 May 2024. A signed copy of the form must be passed to the auditor appointed by Audit Wales with a request that the certified scanned PDF be emailed to the Welsh Government by 18 November 2024.</t>
  </si>
  <si>
    <t>Rhaid dychwelyd copi electronig o'r daenlen a fersiwn PDF wedi'i llofnodi a sganio drwy e-bost i Lywodraeth Cymru erbyn 27 Mai 2024. Rhaid trosglwyddo copi wedi'i lofnodi o'r ffurflen i'r archwilydd a benodwyd gan Archwilio Cymru gan ofyn iddo e-bostio'r PDF ardystiedig wedi’i sganio i Lywodraeth Cymru erbyn 18 Tachwedd 2024.</t>
  </si>
  <si>
    <t xml:space="preserve">Ar ôl ei chwblhau, e-bostiwch y daenlen i: </t>
  </si>
  <si>
    <t>FfurflenniNDR@llyw.cymru</t>
  </si>
  <si>
    <t>DYLECH ROI SERO YM MHOB CELL WAG.
Dylid cyfeirio unrhyw ymholiadau am lenwi'r ffurflen neu'r daenlen at Richard Hagg drwy e-bost neu ffôn fel y dangosir isod.</t>
  </si>
  <si>
    <t>Dylid cyfeirio unrhyw ymholiadau at:</t>
  </si>
  <si>
    <t>Rhyddhad gorfodol (dangoswch yr amcangyfrif o'r arenillion a gollwyd fel ffigur cadarnhaol)</t>
  </si>
  <si>
    <t>Adran 43(4B) ac erthygl 5 o Orchymyn 2017 (rhyddhad ardrethi busnesau bach)</t>
  </si>
  <si>
    <t>Adran 43 rhyddhad i fusnesau bach (ac eithrio Swyddfeydd Post) y flwyddyn gyfredol hon</t>
  </si>
  <si>
    <t>Adran 43 (elfen gofal plant) mewn perthynas â'r flwyddyn gyfredol hon</t>
  </si>
  <si>
    <t>Adran 43 (rhyddhad ardrethi busnesau bach ac eithrio'r elfennau gofal plant a swyddfeydd post) y flwyddyn gyfredol hon</t>
  </si>
  <si>
    <t>Cyfanswm y gostyngiadau o dan a43 (rhyddhad ardrethi busnesau bach) (cyfanswm llinellau 8 i 8.6)</t>
  </si>
  <si>
    <t>Estimated gross arrears of all non-domestic rates at 31 March 2024</t>
  </si>
  <si>
    <t>Ôl-ddyledion gros amcangyfrifedig yr holl ardrethi annomestig ar 31 Mawrth 2024</t>
  </si>
  <si>
    <t xml:space="preserve">Y swm gros sy'n daladwy net o symiau mewn perthynas â thrawsnewid, ardrethi eiddo gwag, </t>
  </si>
  <si>
    <t>Rhyddhad yn ôl disgresiwn (dangoswch yr amcangyfrif o'r arenillion a gollwyd fel ffigur cadarnhaol)</t>
  </si>
  <si>
    <t xml:space="preserve">Gostyngiadau o dan: </t>
  </si>
  <si>
    <t>Adran 47(1) (a lle mae (5B)(b) yn gymwys) (clybiau chwaraeon amatur cymunedol)</t>
  </si>
  <si>
    <t>Rheoliad 5 o O.S. 1991 Rhif 141 (arwystlon ar eiddo)</t>
  </si>
  <si>
    <t>Allowance for costs of collection (from NDR1, 2023-24, line 17)</t>
  </si>
  <si>
    <t>Lwfans ar gyfer costau casglu (o NDR1, 2023-24, llinell 17)</t>
  </si>
  <si>
    <t>Number of hereditaments on rating list at 1 April 2023</t>
  </si>
  <si>
    <t>Nifer yr hereditementau ar y rhestr ardrethu ar 1 Ebrill 2023</t>
  </si>
  <si>
    <t>Number of hereditaments on rating list at 31 March 2024</t>
  </si>
  <si>
    <t>Nifer yr hereditementau ar y rhestr ardrethu ar 31 Mawrth 2024</t>
  </si>
  <si>
    <t>Aggregate rateable value at 1 April 2023</t>
  </si>
  <si>
    <t>Cyfanswm gwerth ardrethol ar y rhestr ardrethu ar 1 Ebrill 2023</t>
  </si>
  <si>
    <t>Aggregate rateable value at 31 March 2024</t>
  </si>
  <si>
    <t>Cyfanswm gwerth ardrethol ar y rhestr ardrethu ar 31 Mawrth 2024</t>
  </si>
  <si>
    <t>Rhyddhad ardrethi fusnesau bach</t>
  </si>
  <si>
    <t>casglu, dadansoddi a chyfuno'r cofnodion a'r data gofynnol;</t>
  </si>
  <si>
    <t>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2023</t>
  </si>
  <si>
    <t>Ardystiaf fod y ffigurau a nodir yn Rhan 1 wedi'u cyfrifo yn unol â Rheoliadau Cyfraniadau Ardrethu Annomestig (Cymru) 1992 (OS 1992/3238) fel y'u diwygiwyd. Ardystiaf fod Rhannau 1 a 2 wedi'u cwblhau yn unol â'r nodiadau cyfarwyddyd perthnasol a bod y ffigur a nodir yn llinell 24 (Lwfans ar gyfer costau casglu) wedi'i gyfrifo yn unol â nifer yr hereditamentau a'r gwerthoedd ardrethol cyfunol a ddangosir yn y rhestr ardrerthu ar gyfer fy awdurdod ar 31 Rhagfyr 2023</t>
  </si>
  <si>
    <t>Ardystiaf fod yr wybodaeth a nodir ar y ffurflen hon y gorau y gall fod ar sail y wybodaeth sydd ar gael i mi.</t>
  </si>
  <si>
    <t xml:space="preserve">     - wedi'i ddatgan/datgan yn deg; ac</t>
  </si>
  <si>
    <t>(ar ran Archwilydd Cyffredinol Cymru) *</t>
  </si>
  <si>
    <t>RHYDDHAD YN ÔL DISGRESIWN</t>
  </si>
  <si>
    <t>(goddefiant llai neu fwy 50%)</t>
  </si>
  <si>
    <t>NDR1, 2023-24, line 11</t>
  </si>
  <si>
    <t>NDR1, 2023-24, llinell 11</t>
  </si>
  <si>
    <t>NDR1, 2023-24, line 13</t>
  </si>
  <si>
    <t>NDR1, 2023-24, llinell 13</t>
  </si>
  <si>
    <t>Prawf 3: Mesur o gyfran y colledion wrth gasglu o'i chymaru â'r arenillion net  (goddefiant o 6%)</t>
  </si>
  <si>
    <t>Prawf 4: Mesur o gyfran y gordaliadau a ad-dalwyd o'i chymaru â'r arenillion net (goddefiant o 2%)</t>
  </si>
  <si>
    <t>Test 5:  Compares Gross Rates Payable with the RV given on NDR1 2023-24 multiplied by the 2022-23 multiplier</t>
  </si>
  <si>
    <t>Prawf 5:  Mae'n cymharu Ardrethi Gros sy'n Daladwy â'r Gwerth Ardrethol a nodir ar NDR1 2023-24 wedi'i luosi â lluosydd 2022-23</t>
  </si>
  <si>
    <t>(goddefiant llai neu fwy 20%)</t>
  </si>
  <si>
    <t>NDR1 2023-24, line 2, Rateable Value *</t>
  </si>
  <si>
    <t>NDR1 2023-24, llinell 2, Gwerth Ardrethol *</t>
  </si>
  <si>
    <t>NDR1, 2023-24, llinell 4 neu NDR2, llinell 9</t>
  </si>
  <si>
    <t>Llinell 8.5 ac 8.6</t>
  </si>
  <si>
    <t>31 March 2023 with 31 March 2022</t>
  </si>
  <si>
    <t>31 Mawrth 2023 gyda 31 Mawrth 2022</t>
  </si>
  <si>
    <t>NDR3, 2022-23 line 14</t>
  </si>
  <si>
    <t>NDR3, 2022-23 llinell 14</t>
  </si>
  <si>
    <r>
      <t>62.</t>
    </r>
    <r>
      <rPr>
        <sz val="7"/>
        <rFont val="Times New Roman"/>
        <family val="1"/>
      </rPr>
      <t xml:space="preserve"> </t>
    </r>
    <r>
      <rPr>
        <sz val="12"/>
        <rFont val="Arial"/>
        <family val="2"/>
      </rPr>
      <t>As explained in paragraph 6, the Welsh Government will make an interim settlement of the outturn account on the basis of the amount which is certified by the Chief Finance Officer and which is notified to the Welsh Government prior to certification by the auditors (‘certified amount’).  Any final settlement will then be made on the basis of the certified amount.</t>
    </r>
  </si>
  <si>
    <r>
      <t>61.</t>
    </r>
    <r>
      <rPr>
        <sz val="7"/>
        <rFont val="Times New Roman"/>
        <family val="1"/>
      </rPr>
      <t xml:space="preserve"> </t>
    </r>
    <r>
      <rPr>
        <sz val="12"/>
        <rFont val="Arial"/>
        <family val="2"/>
      </rPr>
      <t>Auditors will be required to certify that all entries are fairly stated and are calculated in accordance with the Regulations and these guidance notes.</t>
    </r>
  </si>
  <si>
    <r>
      <t>60.</t>
    </r>
    <r>
      <rPr>
        <sz val="7"/>
        <rFont val="Times New Roman"/>
        <family val="1"/>
      </rPr>
      <t xml:space="preserve"> </t>
    </r>
    <r>
      <rPr>
        <sz val="12"/>
        <rFont val="Arial"/>
        <family val="2"/>
      </rPr>
      <t xml:space="preserve">An Excel copy of the spreadsheet and signed scanned PDF should be emailed to the address shown on the front cover by </t>
    </r>
    <r>
      <rPr>
        <b/>
        <sz val="12"/>
        <color rgb="FF0000FF"/>
        <rFont val="Arial"/>
        <family val="2"/>
      </rPr>
      <t>27 May 2024</t>
    </r>
    <r>
      <rPr>
        <sz val="12"/>
        <rFont val="Arial"/>
        <family val="2"/>
      </rPr>
      <t xml:space="preserve">.  At the same time, the original form should be sent to the authority's auditors for certification.  In order to comply with the requirement to notify the Welsh Government of the amount of the contribution, authorities should arrange for the certified scanned PDF and spreadsheet to be sent to the Welsh Government by </t>
    </r>
    <r>
      <rPr>
        <b/>
        <sz val="12"/>
        <color rgb="FF0000FF"/>
        <rFont val="Arial"/>
        <family val="2"/>
      </rPr>
      <t>18 November 2024</t>
    </r>
    <r>
      <rPr>
        <sz val="12"/>
        <rFont val="Arial"/>
        <family val="2"/>
      </rPr>
      <t>.</t>
    </r>
  </si>
  <si>
    <r>
      <t>(iii)</t>
    </r>
    <r>
      <rPr>
        <sz val="7"/>
        <rFont val="Times New Roman"/>
        <family val="1"/>
      </rPr>
      <t xml:space="preserve">       </t>
    </r>
    <r>
      <rPr>
        <sz val="12"/>
        <rFont val="Arial"/>
        <family val="2"/>
      </rPr>
      <t xml:space="preserve">and in particular that the entry in </t>
    </r>
    <r>
      <rPr>
        <u/>
        <sz val="12"/>
        <rFont val="Arial"/>
        <family val="2"/>
      </rPr>
      <t>Line 24</t>
    </r>
    <r>
      <rPr>
        <sz val="12"/>
        <rFont val="Arial"/>
        <family val="2"/>
      </rPr>
      <t xml:space="preserve"> (Allowance for costs of collection) has been calculated in accordance with the number of hereditaments and rateable values shown in the rating list for the authority on 31 December 2023.</t>
    </r>
  </si>
  <si>
    <r>
      <t>(ii)</t>
    </r>
    <r>
      <rPr>
        <sz val="7"/>
        <rFont val="Times New Roman"/>
        <family val="1"/>
      </rPr>
      <t xml:space="preserve">        </t>
    </r>
    <r>
      <rPr>
        <sz val="12"/>
        <rFont val="Arial"/>
        <family val="2"/>
      </rPr>
      <t>The entries in Part 2 have been made in accordance with the Non‑Domestic Rating Contributions (Wales) Regulations 1992, as amended;</t>
    </r>
  </si>
  <si>
    <r>
      <t>(i)</t>
    </r>
    <r>
      <rPr>
        <sz val="7"/>
        <rFont val="Times New Roman"/>
        <family val="1"/>
      </rPr>
      <t xml:space="preserve">         </t>
    </r>
    <r>
      <rPr>
        <sz val="12"/>
        <rFont val="Arial"/>
        <family val="2"/>
      </rPr>
      <t>The entries in Parts 1 and 2 of this form are the best that can be made on the information available;</t>
    </r>
  </si>
  <si>
    <r>
      <t>59.</t>
    </r>
    <r>
      <rPr>
        <sz val="7"/>
        <rFont val="Times New Roman"/>
        <family val="1"/>
      </rPr>
      <t xml:space="preserve"> </t>
    </r>
    <r>
      <rPr>
        <sz val="12"/>
        <rFont val="Arial"/>
        <family val="2"/>
      </rPr>
      <t>Once the above process has been completed, the Chief Finance Officer should certify that:</t>
    </r>
  </si>
  <si>
    <r>
      <t>58.</t>
    </r>
    <r>
      <rPr>
        <sz val="7"/>
        <rFont val="Times New Roman"/>
        <family val="1"/>
      </rPr>
      <t xml:space="preserve"> </t>
    </r>
    <r>
      <rPr>
        <sz val="12"/>
        <rFont val="Arial"/>
        <family val="2"/>
      </rPr>
      <t>Once the form has been completed, the validation sheet contained in the spreadsheet should be checked for any error messages.  If notification of an error is given, a suitable correction must be made, or an appropriate reason given.</t>
    </r>
  </si>
  <si>
    <t>Certification</t>
  </si>
  <si>
    <t>Email: SubsidyControlUnit@gov.wales</t>
  </si>
  <si>
    <t>CF10 3NQ</t>
  </si>
  <si>
    <t>Cardiff </t>
  </si>
  <si>
    <t>Cathays Park </t>
  </si>
  <si>
    <t>Welsh Government </t>
  </si>
  <si>
    <t>Subsidy Control Unit </t>
  </si>
  <si>
    <t>For further advice, the Subsidy Control Unit at the Welsh Government can be contacted at:</t>
  </si>
  <si>
    <t>As of 4 January 2023, the new UK subsidy control regime commenced with the coming into force of the Subsidy Control Act 2022. More information is available in the UK statutory subsidy control guidance from the UK Government.</t>
  </si>
  <si>
    <t>Subsidy Control</t>
  </si>
  <si>
    <r>
      <t>57.</t>
    </r>
    <r>
      <rPr>
        <sz val="7"/>
        <rFont val="Times New Roman"/>
        <family val="1"/>
      </rPr>
      <t xml:space="preserve"> </t>
    </r>
    <r>
      <rPr>
        <sz val="12"/>
        <rFont val="Arial"/>
        <family val="2"/>
      </rPr>
      <t>Lines 40 to 43 are required to enable the Welsh Government to calculate the total increase or decrease in the number of properties in each billing authority and the increase or decrease in total rateable value within the financial year.  This information will be used to inform calculation of growth in the non‑domestic property tax-base. Memorandum lines are not required to be audited.</t>
    </r>
  </si>
  <si>
    <r>
      <t>56.</t>
    </r>
    <r>
      <rPr>
        <sz val="7"/>
        <rFont val="Times New Roman"/>
        <family val="1"/>
      </rPr>
      <t xml:space="preserve"> </t>
    </r>
    <r>
      <rPr>
        <sz val="12"/>
        <rFont val="Arial"/>
        <family val="2"/>
      </rPr>
      <t>Enter in Line 43 the aggregate rateable value in the local non‑domestic rating list for the authority's area as at 31 March 2024.</t>
    </r>
  </si>
  <si>
    <r>
      <t>55.</t>
    </r>
    <r>
      <rPr>
        <sz val="7"/>
        <rFont val="Times New Roman"/>
        <family val="1"/>
      </rPr>
      <t xml:space="preserve"> </t>
    </r>
    <r>
      <rPr>
        <sz val="12"/>
        <rFont val="Arial"/>
        <family val="2"/>
      </rPr>
      <t>Enter in Line 42 the aggregate rateable value in the local non‑domestic rating list for the authority's area as at 1 April 2023.</t>
    </r>
  </si>
  <si>
    <r>
      <t>54.</t>
    </r>
    <r>
      <rPr>
        <sz val="7"/>
        <rFont val="Times New Roman"/>
        <family val="1"/>
      </rPr>
      <t xml:space="preserve"> </t>
    </r>
    <r>
      <rPr>
        <sz val="12"/>
        <rFont val="Arial"/>
        <family val="2"/>
      </rPr>
      <t>Enter in Line 41 the number of hereditaments shown in the local non‑domestic rating list for the authority area as at 31 March 2024.</t>
    </r>
  </si>
  <si>
    <r>
      <t>53.</t>
    </r>
    <r>
      <rPr>
        <sz val="7"/>
        <rFont val="Times New Roman"/>
        <family val="1"/>
      </rPr>
      <t xml:space="preserve"> </t>
    </r>
    <r>
      <rPr>
        <sz val="12"/>
        <rFont val="Arial"/>
        <family val="2"/>
      </rPr>
      <t>Enter in Line 40 the number of hereditaments shown in the local non‑domestic rating list for the authority area as at 1 April 2023.</t>
    </r>
  </si>
  <si>
    <t>Lines 40 to 43</t>
  </si>
  <si>
    <t>Memorandum Items</t>
  </si>
  <si>
    <r>
      <t>52.</t>
    </r>
    <r>
      <rPr>
        <sz val="7"/>
        <rFont val="Times New Roman"/>
        <family val="1"/>
      </rPr>
      <t xml:space="preserve"> </t>
    </r>
    <r>
      <rPr>
        <u/>
        <sz val="12"/>
        <rFont val="Arial"/>
        <family val="2"/>
      </rPr>
      <t>Line 27</t>
    </r>
    <r>
      <rPr>
        <sz val="12"/>
        <rFont val="Arial"/>
        <family val="2"/>
      </rPr>
      <t xml:space="preserve"> is calculated as net yield (</t>
    </r>
    <r>
      <rPr>
        <u/>
        <sz val="12"/>
        <rFont val="Arial"/>
        <family val="2"/>
      </rPr>
      <t>Line 23</t>
    </r>
    <r>
      <rPr>
        <sz val="12"/>
        <rFont val="Arial"/>
        <family val="2"/>
      </rPr>
      <t>) minus allowance for costs of collection (</t>
    </r>
    <r>
      <rPr>
        <u/>
        <sz val="12"/>
        <rFont val="Arial"/>
        <family val="2"/>
      </rPr>
      <t>Line 24</t>
    </r>
    <r>
      <rPr>
        <sz val="12"/>
        <rFont val="Arial"/>
        <family val="2"/>
      </rPr>
      <t>), minus allowance for losses in collection (</t>
    </r>
    <r>
      <rPr>
        <u/>
        <sz val="12"/>
        <rFont val="Arial"/>
        <family val="2"/>
      </rPr>
      <t>Line 25</t>
    </r>
    <r>
      <rPr>
        <sz val="12"/>
        <rFont val="Arial"/>
        <family val="2"/>
      </rPr>
      <t>) minus interest on repayments of overpaid rates (</t>
    </r>
    <r>
      <rPr>
        <u/>
        <sz val="12"/>
        <rFont val="Arial"/>
        <family val="2"/>
      </rPr>
      <t>Line 26</t>
    </r>
    <r>
      <rPr>
        <sz val="12"/>
        <rFont val="Arial"/>
        <family val="2"/>
      </rPr>
      <t>).</t>
    </r>
  </si>
  <si>
    <t>Line 27 Contribution to the pool</t>
  </si>
  <si>
    <r>
      <t>(iii)</t>
    </r>
    <r>
      <rPr>
        <sz val="7"/>
        <rFont val="Times New Roman"/>
        <family val="1"/>
      </rPr>
      <t xml:space="preserve">       </t>
    </r>
    <r>
      <rPr>
        <sz val="12"/>
        <rFont val="Arial"/>
        <family val="2"/>
      </rPr>
      <t>interest which has been taken into account in a preceding year but which, on the basis of information now available, should not have been.</t>
    </r>
  </si>
  <si>
    <t>less</t>
  </si>
  <si>
    <r>
      <t>(ii)</t>
    </r>
    <r>
      <rPr>
        <sz val="7"/>
        <rFont val="Times New Roman"/>
        <family val="1"/>
      </rPr>
      <t xml:space="preserve">        </t>
    </r>
    <r>
      <rPr>
        <sz val="12"/>
        <rFont val="Arial"/>
        <family val="2"/>
      </rPr>
      <t>interest payable by the authority in a preceding year but which has not been taken into account in the outturn calculation for that year;</t>
    </r>
  </si>
  <si>
    <t>plus</t>
  </si>
  <si>
    <r>
      <t>(i)</t>
    </r>
    <r>
      <rPr>
        <sz val="7"/>
        <rFont val="Times New Roman"/>
        <family val="1"/>
      </rPr>
      <t xml:space="preserve">         </t>
    </r>
    <r>
      <rPr>
        <sz val="12"/>
        <rFont val="Arial"/>
        <family val="2"/>
      </rPr>
      <t>interest which has become payable by the authority during 2023-24;</t>
    </r>
  </si>
  <si>
    <r>
      <t>51.</t>
    </r>
    <r>
      <rPr>
        <sz val="7"/>
        <rFont val="Times New Roman"/>
        <family val="1"/>
      </rPr>
      <t xml:space="preserve"> </t>
    </r>
    <r>
      <rPr>
        <sz val="12"/>
        <rFont val="Arial"/>
        <family val="2"/>
      </rPr>
      <t xml:space="preserve">Enter in </t>
    </r>
    <r>
      <rPr>
        <u/>
        <sz val="12"/>
        <rFont val="Arial"/>
        <family val="2"/>
      </rPr>
      <t>Line 26</t>
    </r>
    <r>
      <rPr>
        <sz val="12"/>
        <rFont val="Arial"/>
        <family val="2"/>
      </rPr>
      <t xml:space="preserve"> the amount in respect of interest which has become payable by the authority in respect of current or previous years and which is to be deducted from the gross amount.  The total of:</t>
    </r>
  </si>
  <si>
    <t>50. Paragraph 7 of Schedule 1 to the Regulations provides that the gross amounts of interest paid by the authority during the year under the Non‑Domestic Rating (Payment of Interest) Regulations 1990 (SI 1990/1904) in respect of overpayments refunded as a result of alterations to the local rating list under section 55 of, or paragraph 2(2A) of Schedule 9 to, the 1988 Act, should also be deducted from the gross amount.</t>
  </si>
  <si>
    <t>Line 26 Refund of overpayments / interest on repayments</t>
  </si>
  <si>
    <r>
      <t>49.</t>
    </r>
    <r>
      <rPr>
        <sz val="7"/>
        <rFont val="Times New Roman"/>
        <family val="1"/>
      </rPr>
      <t xml:space="preserve"> </t>
    </r>
    <r>
      <rPr>
        <sz val="12"/>
        <rFont val="Arial"/>
        <family val="2"/>
      </rPr>
      <t>If the authority has entered into any agreements under paragraph 1 and 4A of Schedule 9 to the 1988 Act to defer recovery of a rates debt and has charged interest on the debt, but the interest seems irrecoverable, the authority may make an allowance for this against the pool in the same way that it provides for the bad debt itself.</t>
    </r>
  </si>
  <si>
    <r>
      <t>(iii)</t>
    </r>
    <r>
      <rPr>
        <sz val="7"/>
        <rFont val="Times New Roman"/>
        <family val="1"/>
      </rPr>
      <t xml:space="preserve">       </t>
    </r>
    <r>
      <rPr>
        <sz val="12"/>
        <rFont val="Arial"/>
        <family val="2"/>
      </rPr>
      <t>amounts of rates payable and certain interest charges which were written off in the year.</t>
    </r>
  </si>
  <si>
    <r>
      <t>(ii)</t>
    </r>
    <r>
      <rPr>
        <sz val="7"/>
        <rFont val="Times New Roman"/>
        <family val="1"/>
      </rPr>
      <t xml:space="preserve">        </t>
    </r>
    <r>
      <rPr>
        <sz val="12"/>
        <rFont val="Arial"/>
        <family val="2"/>
      </rPr>
      <t>amounts of rates payable and certain interest charges which were doubtful debts for which provision was made at in a calculation for a preceding year but which, on the basis of information now available, should not have been;</t>
    </r>
  </si>
  <si>
    <r>
      <t>(i)</t>
    </r>
    <r>
      <rPr>
        <sz val="7"/>
        <rFont val="Times New Roman"/>
        <family val="1"/>
      </rPr>
      <t xml:space="preserve">         </t>
    </r>
    <r>
      <rPr>
        <sz val="12"/>
        <rFont val="Arial"/>
        <family val="2"/>
      </rPr>
      <t>amounts of rates payable and certain interest charges which are doubtful debts for which provision has been made in the year or not taken into account in a calculation for a preceding year;</t>
    </r>
  </si>
  <si>
    <r>
      <t>48.</t>
    </r>
    <r>
      <rPr>
        <sz val="7"/>
        <rFont val="Times New Roman"/>
        <family val="1"/>
      </rPr>
      <t xml:space="preserve"> </t>
    </r>
    <r>
      <rPr>
        <sz val="12"/>
        <rFont val="Arial"/>
        <family val="2"/>
      </rPr>
      <t xml:space="preserve">The intention here is to record only the net movement in the authority’s bad debt provision for the year plus actual write-offs in the year.  Therefore, enter in </t>
    </r>
    <r>
      <rPr>
        <u/>
        <sz val="12"/>
        <rFont val="Arial"/>
        <family val="2"/>
      </rPr>
      <t>Line 25</t>
    </r>
    <r>
      <rPr>
        <sz val="12"/>
        <rFont val="Arial"/>
        <family val="2"/>
      </rPr>
      <t xml:space="preserve"> the amount which is the total of:</t>
    </r>
  </si>
  <si>
    <r>
      <t>47.</t>
    </r>
    <r>
      <rPr>
        <sz val="7"/>
        <rFont val="Times New Roman"/>
        <family val="1"/>
      </rPr>
      <t xml:space="preserve"> </t>
    </r>
    <r>
      <rPr>
        <sz val="12"/>
        <rFont val="Arial"/>
        <family val="2"/>
      </rPr>
      <t>Paragraph 6 of Schedule 1 to the Regulations enables amounts in respect of losses in collection to be deducted from the gross amount, provided they have not been taken into account in a calculation for a preceding year.  Under paragraph 1(2) of Schedule 1 to the Regulations, the deduction can only be allowed if the authority has made proper arrangements for securing economy, efficiency and effectiveness in relation to the collection of non‑domestic rates.  Whether the authority has met the criteria will be subject to audit certification.</t>
    </r>
  </si>
  <si>
    <t>Line 25 Losses in collection</t>
  </si>
  <si>
    <r>
      <t>46.</t>
    </r>
    <r>
      <rPr>
        <sz val="7"/>
        <rFont val="Times New Roman"/>
        <family val="1"/>
      </rPr>
      <t xml:space="preserve"> </t>
    </r>
    <r>
      <rPr>
        <sz val="12"/>
        <rFont val="Arial"/>
        <family val="2"/>
      </rPr>
      <t>Paragraph 4 of Schedule 1 to the Regulations provides for an allowance for the costs of collection to be offset against the authority's contribution to the pool.  The amount of the basic allowance in Line 24 should be the same as for the provisional calculation for 2023-24 (NDR1, Line 17).</t>
    </r>
  </si>
  <si>
    <t>Line 24 Allowance for costs of collection</t>
  </si>
  <si>
    <r>
      <t>45.</t>
    </r>
    <r>
      <rPr>
        <sz val="7"/>
        <rFont val="Times New Roman"/>
        <family val="1"/>
      </rPr>
      <t xml:space="preserve"> </t>
    </r>
    <r>
      <rPr>
        <u/>
        <sz val="12"/>
        <rFont val="Arial"/>
        <family val="2"/>
      </rPr>
      <t>Line 23</t>
    </r>
    <r>
      <rPr>
        <sz val="12"/>
        <rFont val="Arial"/>
        <family val="2"/>
      </rPr>
      <t xml:space="preserve"> is automatically calculated as the gross amount (Line 16) minus the amounts for discretionary reliefs (Lines 17 to 22).</t>
    </r>
  </si>
  <si>
    <t>Line 23 Net yield</t>
  </si>
  <si>
    <t>If more amounts become payable in a year following the expiry of old agreements than are deferred under new agreements, the formula could give a negative figure.  This will represent an addition to the gross amount rather than a deduction.</t>
  </si>
  <si>
    <r>
      <t xml:space="preserve">The additions in respect of Q and R where the term of agreement has expired must be made in the year in which the amount becomes </t>
    </r>
    <r>
      <rPr>
        <u/>
        <sz val="12"/>
        <rFont val="Arial"/>
        <family val="2"/>
      </rPr>
      <t>payable</t>
    </r>
    <r>
      <rPr>
        <sz val="12"/>
        <rFont val="Arial"/>
        <family val="2"/>
      </rPr>
      <t xml:space="preserve"> even if, for whatever reason, the amount is not actually paid until a later year.  (If the amount at Q is paid </t>
    </r>
    <r>
      <rPr>
        <u/>
        <sz val="12"/>
        <rFont val="Arial"/>
        <family val="2"/>
      </rPr>
      <t>before</t>
    </r>
    <r>
      <rPr>
        <sz val="12"/>
        <rFont val="Arial"/>
        <family val="2"/>
      </rPr>
      <t xml:space="preserve"> the agreement expires, an amount under R will need to be added in the year payment is made).</t>
    </r>
  </si>
  <si>
    <t>S = the total of any amounts taken into account as amounts described under Q or R (or the equivalent under the previous rules) in a preceding year's outturn but which, on the basis of information now available, should not have been taken into account.</t>
  </si>
  <si>
    <t>R = 75% of any interest payable as a result of an agreement taken into account in a previous year's outturn and which have since been paid or for which the term of agreement has expired, and have not previously been taken into account;</t>
  </si>
  <si>
    <t>Q = 75% of amounts taken into account as deferred amounts in a previous year's outturn which have since been paid, or for which the terms of the agreement have expired, and have not previously been taken into account;</t>
  </si>
  <si>
    <t>P = amounts taken into account (under item O or its equivalent under the previous rules) in respect of days in a preceding year and which, on the basis of information now available, should not have been taken into account;</t>
  </si>
  <si>
    <t>O = 75% of amounts in respect of which recovery has been deferred by an agreement, in 2023-24 or in a preceding year, which have not previously been taken into account as deferred amounts;</t>
  </si>
  <si>
    <r>
      <t>44.</t>
    </r>
    <r>
      <rPr>
        <sz val="7"/>
        <rFont val="Times New Roman"/>
        <family val="1"/>
      </rPr>
      <t xml:space="preserve"> </t>
    </r>
    <r>
      <rPr>
        <sz val="12"/>
        <rFont val="Arial"/>
        <family val="2"/>
      </rPr>
      <t xml:space="preserve">The amount to be entered in </t>
    </r>
    <r>
      <rPr>
        <u/>
        <sz val="12"/>
        <rFont val="Arial"/>
        <family val="2"/>
      </rPr>
      <t>Line 22</t>
    </r>
    <r>
      <rPr>
        <sz val="12"/>
        <rFont val="Arial"/>
        <family val="2"/>
      </rPr>
      <t xml:space="preserve"> is to be calculated using the formula (O‑P)‑(Q+R‑S) where:</t>
    </r>
  </si>
  <si>
    <r>
      <t>43.</t>
    </r>
    <r>
      <rPr>
        <sz val="7"/>
        <rFont val="Times New Roman"/>
        <family val="1"/>
      </rPr>
      <t xml:space="preserve"> </t>
    </r>
    <r>
      <rPr>
        <sz val="12"/>
        <rFont val="Arial"/>
        <family val="2"/>
      </rPr>
      <t>Paragraph 5 of Schedule 1 to the Regulations enables deductions to be made from the pool contribution in respect of amounts for which recovery has been deferred by an agreement under Regulation 5 of the Non‑Domestic Rating (Collection and Enforcement) (Local Lists) (Amendment and Miscellaneous Provision) Regulations 1991 (SI 1991/141).</t>
    </r>
  </si>
  <si>
    <t>Line 22 Charges on property</t>
  </si>
  <si>
    <r>
      <t>(ii)</t>
    </r>
    <r>
      <rPr>
        <sz val="7"/>
        <rFont val="Times New Roman"/>
        <family val="1"/>
      </rPr>
      <t xml:space="preserve">        </t>
    </r>
    <r>
      <rPr>
        <sz val="12"/>
        <rFont val="Arial"/>
        <family val="2"/>
      </rPr>
      <t>the total of any such amounts, in respect of days in a preceding year, taken into account in a calculation for a preceding year but which, on the basis of information now available, should not have been.</t>
    </r>
  </si>
  <si>
    <r>
      <t>(i)</t>
    </r>
    <r>
      <rPr>
        <sz val="7"/>
        <rFont val="Times New Roman"/>
        <family val="1"/>
      </rPr>
      <t xml:space="preserve">         </t>
    </r>
    <r>
      <rPr>
        <sz val="12"/>
        <rFont val="Arial"/>
        <family val="2"/>
      </rPr>
      <t>75% of the amounts of hardship relief granted in respect of days in a preceding year, which have not been taken into account in a calculation for a preceding year; less</t>
    </r>
  </si>
  <si>
    <t xml:space="preserve">  plus</t>
  </si>
  <si>
    <r>
      <t>(i)</t>
    </r>
    <r>
      <rPr>
        <sz val="7"/>
        <rFont val="Times New Roman"/>
        <family val="1"/>
      </rPr>
      <t xml:space="preserve">         </t>
    </r>
    <r>
      <rPr>
        <sz val="12"/>
        <rFont val="Arial"/>
        <family val="2"/>
      </rPr>
      <t>75% of the amounts of hardship relief granted in respect of days in 2023-24;</t>
    </r>
  </si>
  <si>
    <r>
      <t>42.</t>
    </r>
    <r>
      <rPr>
        <sz val="7"/>
        <rFont val="Times New Roman"/>
        <family val="1"/>
      </rPr>
      <t xml:space="preserve"> </t>
    </r>
    <r>
      <rPr>
        <sz val="12"/>
        <rFont val="Arial"/>
        <family val="2"/>
      </rPr>
      <t>Enter in Line 21 the total of:</t>
    </r>
  </si>
  <si>
    <r>
      <t>41.</t>
    </r>
    <r>
      <rPr>
        <sz val="7"/>
        <rFont val="Times New Roman"/>
        <family val="1"/>
      </rPr>
      <t xml:space="preserve"> </t>
    </r>
    <r>
      <rPr>
        <sz val="12"/>
        <rFont val="Arial"/>
        <family val="2"/>
      </rPr>
      <t>Section 49 of the 1988 Act enables billing authorities to reduce liability or remit payment in respect of non‑domestic rates on the grounds of hardship.  Paragraph 3(1)(c) of Schedule 1 to the Regulations provides that 75% of the amount of any relief granted may be offset against an authority's contribution to the pool.</t>
    </r>
  </si>
  <si>
    <t>Line 21 Hardship</t>
  </si>
  <si>
    <r>
      <t>(iii)</t>
    </r>
    <r>
      <rPr>
        <sz val="7"/>
        <rFont val="Times New Roman"/>
        <family val="1"/>
      </rPr>
      <t xml:space="preserve">       </t>
    </r>
    <r>
      <rPr>
        <sz val="12"/>
        <rFont val="Arial"/>
        <family val="2"/>
      </rPr>
      <t>the total of any such amounts, in respect of days in a preceding year, taken into account in a calculation for a preceding year which, on the basis of the information now available, should not have been.</t>
    </r>
  </si>
  <si>
    <r>
      <t>(ii)</t>
    </r>
    <r>
      <rPr>
        <sz val="7"/>
        <rFont val="Times New Roman"/>
        <family val="1"/>
      </rPr>
      <t xml:space="preserve">        </t>
    </r>
    <r>
      <rPr>
        <sz val="12"/>
        <rFont val="Arial"/>
        <family val="2"/>
      </rPr>
      <t>90% of the amounts of relief granted in respect of days in a preceding year; less</t>
    </r>
  </si>
  <si>
    <r>
      <t>(i)</t>
    </r>
    <r>
      <rPr>
        <sz val="7"/>
        <rFont val="Times New Roman"/>
        <family val="1"/>
      </rPr>
      <t xml:space="preserve">         </t>
    </r>
    <r>
      <rPr>
        <sz val="12"/>
        <rFont val="Arial"/>
        <family val="2"/>
      </rPr>
      <t>90% of the amounts of relief granted in respect of days in 2023-24; plus</t>
    </r>
  </si>
  <si>
    <r>
      <t>40.</t>
    </r>
    <r>
      <rPr>
        <sz val="7"/>
        <rFont val="Times New Roman"/>
        <family val="1"/>
      </rPr>
      <t xml:space="preserve"> </t>
    </r>
    <r>
      <rPr>
        <sz val="12"/>
        <rFont val="Arial"/>
        <family val="2"/>
      </rPr>
      <t>Enter in Line 18 the total of:</t>
    </r>
  </si>
  <si>
    <r>
      <t>39.</t>
    </r>
    <r>
      <rPr>
        <sz val="7"/>
        <rFont val="Times New Roman"/>
        <family val="1"/>
      </rPr>
      <t xml:space="preserve"> </t>
    </r>
    <r>
      <rPr>
        <sz val="12"/>
        <rFont val="Arial"/>
        <family val="2"/>
      </rPr>
      <t>Section 47(1) of the 1988 Act enables billing authorities to grant relief up to 100% to certain other non‑profit making bodies that fall within section 47(5B).  Paragraph 3(1)(b)(i) of Schedule 1 to the Regulations provides that 90% of the amount of any such relief granted by the authority may be offset against an authority's contribution to the pool.  However, any relief granted for local education authority maintained schools may not be offset against the pool (since the local education authorities are the rateable occupiers).</t>
    </r>
  </si>
  <si>
    <t>Line 18 Non‑profit making bodies</t>
  </si>
  <si>
    <r>
      <t>(iii)</t>
    </r>
    <r>
      <rPr>
        <sz val="7"/>
        <rFont val="Times New Roman"/>
        <family val="1"/>
      </rPr>
      <t xml:space="preserve">       </t>
    </r>
    <r>
      <rPr>
        <sz val="12"/>
        <rFont val="Arial"/>
        <family val="2"/>
      </rPr>
      <t>Less the total of any such amounts, in respect of days in a preceding year, taken into account in a calculation for a preceding year but which, on the basis of information now available, should not have been.</t>
    </r>
  </si>
  <si>
    <r>
      <t>(ii)</t>
    </r>
    <r>
      <rPr>
        <sz val="7"/>
        <rFont val="Times New Roman"/>
        <family val="1"/>
      </rPr>
      <t xml:space="preserve">        </t>
    </r>
    <r>
      <rPr>
        <sz val="12"/>
        <rFont val="Arial"/>
        <family val="2"/>
      </rPr>
      <t>Plus 25% of any ‘top‑up’ relief granted in respect of days in a preceding year which have not been taken into account in a calculation for a preceding year;</t>
    </r>
  </si>
  <si>
    <r>
      <t>(i)</t>
    </r>
    <r>
      <rPr>
        <sz val="7"/>
        <rFont val="Times New Roman"/>
        <family val="1"/>
      </rPr>
      <t xml:space="preserve">         </t>
    </r>
    <r>
      <rPr>
        <sz val="12"/>
        <rFont val="Arial"/>
        <family val="2"/>
      </rPr>
      <t>25% of the amounts of any ‘top‑up’ relief granted in respect of days in 2023-24;</t>
    </r>
  </si>
  <si>
    <r>
      <t>38.</t>
    </r>
    <r>
      <rPr>
        <sz val="7"/>
        <rFont val="Times New Roman"/>
        <family val="1"/>
      </rPr>
      <t xml:space="preserve"> </t>
    </r>
    <r>
      <rPr>
        <sz val="12"/>
        <rFont val="Arial"/>
        <family val="2"/>
      </rPr>
      <t>Enter in Line 17.5 the total of:</t>
    </r>
  </si>
  <si>
    <r>
      <t>37.</t>
    </r>
    <r>
      <rPr>
        <sz val="7"/>
        <rFont val="Times New Roman"/>
        <family val="1"/>
      </rPr>
      <t xml:space="preserve"> </t>
    </r>
    <r>
      <rPr>
        <sz val="12"/>
        <rFont val="Arial"/>
        <family val="2"/>
      </rPr>
      <t xml:space="preserve">Section 47(1) of the 1988 Act (community amateur sports clubs) enables billing authorities to ‘top-up’ the mandatory relief given to community amateur sports clubs under section 43(5) and (6)(b) to bring the total relief for any amount up to 100%. </t>
    </r>
  </si>
  <si>
    <t>Line 17.5 Registered community amateur sports clubs</t>
  </si>
  <si>
    <r>
      <t>36.</t>
    </r>
    <r>
      <rPr>
        <sz val="7"/>
        <rFont val="Times New Roman"/>
        <family val="1"/>
      </rPr>
      <t xml:space="preserve"> </t>
    </r>
    <r>
      <rPr>
        <sz val="12"/>
        <rFont val="Arial"/>
        <family val="2"/>
      </rPr>
      <t>Enter in Line 17 the total of:</t>
    </r>
  </si>
  <si>
    <r>
      <t>35.</t>
    </r>
    <r>
      <rPr>
        <sz val="7"/>
        <rFont val="Times New Roman"/>
        <family val="1"/>
      </rPr>
      <t xml:space="preserve"> </t>
    </r>
    <r>
      <rPr>
        <sz val="12"/>
        <rFont val="Arial"/>
        <family val="2"/>
      </rPr>
      <t>Section 47(1) of the 1988 Act  enables billing authorities to ‘top‑up’ the mandatory relief given to charities under section 43(5) and (6)(a) to bring the total relief for any amount up to 100%.  Paragraph 3(1)(a) of Schedule 1 to the Regulations provides that 25% of the amount of any such additional relief granted by the authority may be offset against the authority's contribution to the pool.</t>
    </r>
    <r>
      <rPr>
        <sz val="11"/>
        <rFont val="Arial"/>
        <family val="2"/>
      </rPr>
      <t xml:space="preserve"> </t>
    </r>
    <r>
      <rPr>
        <sz val="12"/>
        <rFont val="Arial"/>
        <family val="2"/>
      </rPr>
      <t>However, any relief granted for local education authority maintained schools may not be offset against the pool (since the local education authorities are the rateable occupiers).</t>
    </r>
  </si>
  <si>
    <t>Line 17 Charitable occupation</t>
  </si>
  <si>
    <t>Discretionary reliefs</t>
  </si>
  <si>
    <r>
      <t>34.</t>
    </r>
    <r>
      <rPr>
        <sz val="7"/>
        <rFont val="Times New Roman"/>
        <family val="1"/>
      </rPr>
      <t xml:space="preserve"> </t>
    </r>
    <r>
      <rPr>
        <sz val="12"/>
        <rFont val="Arial"/>
        <family val="2"/>
      </rPr>
      <t>Each deduction will represent the net amount taking account of any prior year adjustments.  For instance, they will include the total of the relevant percentages of amounts of each of the reliefs granted in respect of each day in the year of account, and in any day in a preceding year not previously taken into account in an outturn calculation, less the total of any such amounts taken into account in a previous outturn calculation which, with hindsight, should not have been taken into account.</t>
    </r>
  </si>
  <si>
    <r>
      <t>33.</t>
    </r>
    <r>
      <rPr>
        <sz val="7"/>
        <rFont val="Times New Roman"/>
        <family val="1"/>
      </rPr>
      <t xml:space="preserve"> </t>
    </r>
    <r>
      <rPr>
        <sz val="12"/>
        <rFont val="Arial"/>
        <family val="2"/>
      </rPr>
      <t>Amounts in respect of discretionary reliefs and any charges secured on property need to be deducted from the gross amount to arrive at the net yield.</t>
    </r>
  </si>
  <si>
    <t>Amounts (i) and (ii) above are represented by amount G in the formula in paragraph 2(1) of Schedule 1 to the Regulations.  Amount (iii) is represented by amount H.</t>
  </si>
  <si>
    <r>
      <t>(iii)</t>
    </r>
    <r>
      <rPr>
        <sz val="7"/>
        <rFont val="Times New Roman"/>
        <family val="1"/>
      </rPr>
      <t xml:space="preserve">       </t>
    </r>
    <r>
      <rPr>
        <sz val="12"/>
        <rFont val="Arial"/>
        <family val="2"/>
      </rPr>
      <t>less the total of any such amounts which have previously been taken into account in a prior year outturn calculation but which should not have been.</t>
    </r>
  </si>
  <si>
    <r>
      <t>(ii)</t>
    </r>
    <r>
      <rPr>
        <sz val="7"/>
        <rFont val="Times New Roman"/>
        <family val="1"/>
      </rPr>
      <t xml:space="preserve">        </t>
    </r>
    <r>
      <rPr>
        <sz val="12"/>
        <rFont val="Arial"/>
        <family val="2"/>
      </rPr>
      <t>plus the chargeable amounts payable to the authority for prior years but not previously taken into account in an outturn calculation;</t>
    </r>
  </si>
  <si>
    <r>
      <t>(i)</t>
    </r>
    <r>
      <rPr>
        <sz val="7"/>
        <rFont val="Times New Roman"/>
        <family val="1"/>
      </rPr>
      <t xml:space="preserve">         </t>
    </r>
    <r>
      <rPr>
        <sz val="12"/>
        <rFont val="Arial"/>
        <family val="2"/>
      </rPr>
      <t>the chargeable amounts payable to the authority for the current year, after taking account of empty or partially occupied property, mandatory charitable relief and transitional adjustments;</t>
    </r>
  </si>
  <si>
    <r>
      <t>32.</t>
    </r>
    <r>
      <rPr>
        <sz val="7"/>
        <rFont val="Times New Roman"/>
        <family val="1"/>
      </rPr>
      <t xml:space="preserve"> </t>
    </r>
    <r>
      <rPr>
        <sz val="12"/>
        <rFont val="Arial"/>
        <family val="2"/>
      </rPr>
      <t>The gross amount is to be recorded in Line 16 and will be the total of:</t>
    </r>
  </si>
  <si>
    <r>
      <t>31.</t>
    </r>
    <r>
      <rPr>
        <sz val="7"/>
        <rFont val="Times New Roman"/>
        <family val="1"/>
      </rPr>
      <t xml:space="preserve"> </t>
    </r>
    <r>
      <rPr>
        <sz val="12"/>
        <rFont val="Arial"/>
        <family val="2"/>
      </rPr>
      <t xml:space="preserve">Paragraph 2 of Schedule 1 to the Regulations provides for the calculation of the gross amount.  As in previous years, authorities are also required to show how the gross amount relates to the gross rates payable. </t>
    </r>
  </si>
  <si>
    <t>Line 16 Gross amount payable</t>
  </si>
  <si>
    <r>
      <t>30.</t>
    </r>
    <r>
      <rPr>
        <sz val="7"/>
        <rFont val="Times New Roman"/>
        <family val="1"/>
      </rPr>
      <t xml:space="preserve"> </t>
    </r>
    <r>
      <rPr>
        <sz val="12"/>
        <rFont val="Arial"/>
        <family val="2"/>
      </rPr>
      <t xml:space="preserve">In making the calculation authorities must take account of all information received on or before 31 January 2024.  The calculation must also take account of information received after that date unless it is not reasonably practicable to do so.  Enter in </t>
    </r>
    <r>
      <rPr>
        <u/>
        <sz val="12"/>
        <rFont val="Arial"/>
        <family val="2"/>
      </rPr>
      <t>Line 15</t>
    </r>
    <r>
      <rPr>
        <sz val="12"/>
        <rFont val="Arial"/>
        <family val="2"/>
      </rPr>
      <t xml:space="preserve"> the latest date in respect of which information has been taken into account.</t>
    </r>
  </si>
  <si>
    <t>Line 15 Date of latest information taken into account</t>
  </si>
  <si>
    <r>
      <t>29.</t>
    </r>
    <r>
      <rPr>
        <sz val="7"/>
        <rFont val="Times New Roman"/>
        <family val="1"/>
      </rPr>
      <t xml:space="preserve"> </t>
    </r>
    <r>
      <rPr>
        <sz val="12"/>
        <rFont val="Arial"/>
        <family val="2"/>
      </rPr>
      <t>Enter in</t>
    </r>
    <r>
      <rPr>
        <b/>
        <sz val="12"/>
        <rFont val="Arial"/>
        <family val="2"/>
      </rPr>
      <t xml:space="preserve"> </t>
    </r>
    <r>
      <rPr>
        <u/>
        <sz val="12"/>
        <rFont val="Arial"/>
        <family val="2"/>
      </rPr>
      <t>Line 14</t>
    </r>
    <r>
      <rPr>
        <sz val="12"/>
        <rFont val="Arial"/>
        <family val="2"/>
      </rPr>
      <t xml:space="preserve"> the authority's best estimate of </t>
    </r>
    <r>
      <rPr>
        <b/>
        <u/>
        <sz val="12"/>
        <rFont val="Arial"/>
        <family val="2"/>
      </rPr>
      <t>all</t>
    </r>
    <r>
      <rPr>
        <sz val="12"/>
        <rFont val="Arial"/>
        <family val="2"/>
      </rPr>
      <t xml:space="preserve"> non‑domestic rates which had not been received as at 31 March 2024.  The amount should be shown gross of credits or prepayments.  Doubtful debts or amounts against which a provision for bad debts has been made should be included but amounts written off as bad debts should </t>
    </r>
    <r>
      <rPr>
        <b/>
        <sz val="12"/>
        <rFont val="Arial"/>
        <family val="2"/>
      </rPr>
      <t>not</t>
    </r>
    <r>
      <rPr>
        <sz val="12"/>
        <rFont val="Arial"/>
        <family val="2"/>
      </rPr>
      <t xml:space="preserve"> be included.</t>
    </r>
  </si>
  <si>
    <t>Line 14 Arrears</t>
  </si>
  <si>
    <r>
      <t>28.</t>
    </r>
    <r>
      <rPr>
        <sz val="7"/>
        <rFont val="Times New Roman"/>
        <family val="1"/>
      </rPr>
      <t xml:space="preserve"> </t>
    </r>
    <r>
      <rPr>
        <u/>
        <sz val="12"/>
        <rFont val="Arial"/>
        <family val="2"/>
      </rPr>
      <t>Line 13</t>
    </r>
    <r>
      <rPr>
        <sz val="12"/>
        <rFont val="Arial"/>
        <family val="2"/>
      </rPr>
      <t xml:space="preserve"> is calculated as </t>
    </r>
    <r>
      <rPr>
        <u/>
        <sz val="12"/>
        <rFont val="Arial"/>
        <family val="2"/>
      </rPr>
      <t>Lines 1 to 2</t>
    </r>
    <r>
      <rPr>
        <sz val="12"/>
        <rFont val="Arial"/>
        <family val="2"/>
      </rPr>
      <t xml:space="preserve"> minus </t>
    </r>
    <r>
      <rPr>
        <u/>
        <sz val="12"/>
        <rFont val="Arial"/>
        <family val="2"/>
      </rPr>
      <t>Lines 3 to 12.6</t>
    </r>
    <r>
      <rPr>
        <sz val="12"/>
        <rFont val="Arial"/>
        <family val="2"/>
      </rPr>
      <t xml:space="preserve">, and should be the same as the figure entered in </t>
    </r>
    <r>
      <rPr>
        <u/>
        <sz val="12"/>
        <rFont val="Arial"/>
        <family val="2"/>
      </rPr>
      <t>Line 16</t>
    </r>
    <r>
      <rPr>
        <sz val="12"/>
        <rFont val="Arial"/>
        <family val="2"/>
      </rPr>
      <t>, the gross amount payable.</t>
    </r>
  </si>
  <si>
    <t>Line 13 Gross amount</t>
  </si>
  <si>
    <r>
      <t>(ii)</t>
    </r>
    <r>
      <rPr>
        <sz val="7"/>
        <rFont val="Times New Roman"/>
        <family val="1"/>
      </rPr>
      <t xml:space="preserve">        </t>
    </r>
    <r>
      <rPr>
        <sz val="12"/>
        <rFont val="Arial"/>
        <family val="2"/>
      </rPr>
      <t>the authority's best estimate of any such amounts in respect of days in a preceding year which have been taken into account in a calculation for a preceding year but which, on the basis of the information now available, should not have been.</t>
    </r>
  </si>
  <si>
    <r>
      <t>(i)</t>
    </r>
    <r>
      <rPr>
        <sz val="7"/>
        <rFont val="Times New Roman"/>
        <family val="1"/>
      </rPr>
      <t xml:space="preserve">         </t>
    </r>
    <r>
      <rPr>
        <sz val="12"/>
        <rFont val="Arial"/>
        <family val="2"/>
      </rPr>
      <t>the authority's best estimate of any such amounts in respect of days in a preceding year which have not been taken into account in a calculation for a preceding year; less</t>
    </r>
  </si>
  <si>
    <r>
      <t>27.</t>
    </r>
    <r>
      <rPr>
        <sz val="7"/>
        <rFont val="Times New Roman"/>
        <family val="1"/>
      </rPr>
      <t xml:space="preserve"> </t>
    </r>
    <r>
      <rPr>
        <sz val="12"/>
        <rFont val="Arial"/>
        <family val="2"/>
      </rPr>
      <t xml:space="preserve">Enter in </t>
    </r>
    <r>
      <rPr>
        <u/>
        <sz val="12"/>
        <rFont val="Arial"/>
        <family val="2"/>
      </rPr>
      <t xml:space="preserve">Line 12.6 </t>
    </r>
    <r>
      <rPr>
        <sz val="12"/>
        <rFont val="Arial"/>
        <family val="2"/>
      </rPr>
      <t>the total of:</t>
    </r>
  </si>
  <si>
    <r>
      <t>26.</t>
    </r>
    <r>
      <rPr>
        <sz val="7"/>
        <rFont val="Times New Roman"/>
        <family val="1"/>
      </rPr>
      <t xml:space="preserve"> </t>
    </r>
    <r>
      <rPr>
        <sz val="12"/>
        <rFont val="Arial"/>
        <family val="2"/>
      </rPr>
      <t xml:space="preserve">Enter in </t>
    </r>
    <r>
      <rPr>
        <u/>
        <sz val="12"/>
        <rFont val="Arial"/>
        <family val="2"/>
      </rPr>
      <t>Line 12.5</t>
    </r>
    <r>
      <rPr>
        <sz val="12"/>
        <rFont val="Arial"/>
        <family val="2"/>
      </rPr>
      <t xml:space="preserve"> the reduction in rates yield as a result of property being classed as a public lavatory in respect of days in 2023-24.</t>
    </r>
  </si>
  <si>
    <r>
      <t>25.</t>
    </r>
    <r>
      <rPr>
        <sz val="7"/>
        <rFont val="Times New Roman"/>
        <family val="1"/>
      </rPr>
      <t xml:space="preserve"> </t>
    </r>
    <r>
      <rPr>
        <sz val="12"/>
        <rFont val="Arial"/>
        <family val="2"/>
      </rPr>
      <t>Section 43(4I) of the 1988 Act  provides 100% rates relief for public lavatories</t>
    </r>
  </si>
  <si>
    <t>Lines 12.5 and 12.6 Public Lavatories</t>
  </si>
  <si>
    <r>
      <t>24.</t>
    </r>
    <r>
      <rPr>
        <sz val="7"/>
        <rFont val="Times New Roman"/>
        <family val="1"/>
      </rPr>
      <t xml:space="preserve"> </t>
    </r>
    <r>
      <rPr>
        <sz val="12"/>
        <rFont val="Arial"/>
        <family val="2"/>
      </rPr>
      <t xml:space="preserve">Enter in </t>
    </r>
    <r>
      <rPr>
        <u/>
        <sz val="12"/>
        <rFont val="Arial"/>
        <family val="2"/>
      </rPr>
      <t>Line 11</t>
    </r>
    <r>
      <rPr>
        <sz val="12"/>
        <rFont val="Arial"/>
        <family val="2"/>
      </rPr>
      <t xml:space="preserve"> the reduction in rates yield as a result of property being unoccupied for the period preceding the date of the recalculation in respect of days in 2023-24.  Enter in </t>
    </r>
    <r>
      <rPr>
        <u/>
        <sz val="12"/>
        <rFont val="Arial"/>
        <family val="2"/>
      </rPr>
      <t>Line 12</t>
    </r>
    <r>
      <rPr>
        <sz val="12"/>
        <rFont val="Arial"/>
        <family val="2"/>
      </rPr>
      <t xml:space="preserve"> the total of:</t>
    </r>
  </si>
  <si>
    <r>
      <t>23.</t>
    </r>
    <r>
      <rPr>
        <sz val="7"/>
        <rFont val="Times New Roman"/>
        <family val="1"/>
      </rPr>
      <t xml:space="preserve"> </t>
    </r>
    <r>
      <rPr>
        <sz val="12"/>
        <rFont val="Arial"/>
        <family val="2"/>
      </rPr>
      <t>Section 45 of the 1988 Act provides for the calculation of liability for unoccupied hereditaments. Relief for unoccupied hereditaments is provided in accordance with the Non-Domestic Rating (Unoccupied Property) (Wales) Regulations 2008 (SI 2008/2499 (W. 217)).</t>
    </r>
  </si>
  <si>
    <t>Lines 11 and 12 Empty premises</t>
  </si>
  <si>
    <r>
      <t>22.</t>
    </r>
    <r>
      <rPr>
        <sz val="7"/>
        <rFont val="Times New Roman"/>
        <family val="1"/>
      </rPr>
      <t xml:space="preserve"> </t>
    </r>
    <r>
      <rPr>
        <sz val="12"/>
        <rFont val="Arial"/>
        <family val="2"/>
      </rPr>
      <t xml:space="preserve">Enter in </t>
    </r>
    <r>
      <rPr>
        <u/>
        <sz val="12"/>
        <rFont val="Arial"/>
        <family val="2"/>
      </rPr>
      <t>Line 9</t>
    </r>
    <r>
      <rPr>
        <sz val="12"/>
        <rFont val="Arial"/>
        <family val="2"/>
      </rPr>
      <t xml:space="preserve"> the authority's best estimate of the reduction in rates yield as a result of the apportionment of the rateable value of a hereditament between its occupied and unoccupied parts under section 44A of the 1988 Act in respect of any period in 2023-24.  Enter in </t>
    </r>
    <r>
      <rPr>
        <u/>
        <sz val="12"/>
        <rFont val="Arial"/>
        <family val="2"/>
      </rPr>
      <t>Line 10</t>
    </r>
    <r>
      <rPr>
        <sz val="12"/>
        <rFont val="Arial"/>
        <family val="2"/>
      </rPr>
      <t xml:space="preserve"> the total of:</t>
    </r>
  </si>
  <si>
    <r>
      <t>21.</t>
    </r>
    <r>
      <rPr>
        <sz val="7"/>
        <rFont val="Times New Roman"/>
        <family val="1"/>
      </rPr>
      <t xml:space="preserve"> </t>
    </r>
    <r>
      <rPr>
        <sz val="12"/>
        <rFont val="Arial"/>
        <family val="2"/>
      </rPr>
      <t>Section 44A of the 1988 Act provides that, where part of a property is unoccupied for a short time, a billing authority may ask the Valuation Officer to apportion the rateable value of the hereditament between the occupied and unoccupied parts.  The chargeable amount is then calculated by applying the multiplier to the reduced rateable value, this being the certified part of the rateable value attributable to the occupied part or, if the hereditament is one in respect of which the occupier is liable to pay empty property rates, to the sum of the certified apportionment of the rateable value for the occupied part and 100% of the certified apportionment of the rateable value for the unoccupied part.</t>
    </r>
  </si>
  <si>
    <t>Lines 9 and 10 Partly occupied premises</t>
  </si>
  <si>
    <r>
      <t>20.</t>
    </r>
    <r>
      <rPr>
        <sz val="7"/>
        <rFont val="Times New Roman"/>
        <family val="1"/>
      </rPr>
      <t xml:space="preserve"> </t>
    </r>
    <r>
      <rPr>
        <sz val="12"/>
        <rFont val="Arial"/>
        <family val="2"/>
      </rPr>
      <t>As a result of The Non-Domestic Rating (Small Business Relief) (Wales) (Amendment) Order 2019 (SI 2019/1508), ATM machines are no longer eligible for small business rates relief.</t>
    </r>
  </si>
  <si>
    <r>
      <t>19.</t>
    </r>
    <r>
      <rPr>
        <sz val="7"/>
        <rFont val="Times New Roman"/>
        <family val="1"/>
      </rPr>
      <t xml:space="preserve"> </t>
    </r>
    <r>
      <rPr>
        <sz val="12"/>
        <rFont val="Arial"/>
        <family val="2"/>
      </rPr>
      <t>The Non-Domestic Rating (Small Business Relief) (Wales) (Amendment) Order 2018 (SI 2018/1192) increased the maximum rateable value of hereditaments meeting the childcare conditions. This means that all hereditaments with a rateable value of £100,000 or less, which meet the childcare conditions, are eligible for full relief under the scheme.</t>
    </r>
  </si>
  <si>
    <r>
      <t>18.</t>
    </r>
    <r>
      <rPr>
        <sz val="7"/>
        <rFont val="Times New Roman"/>
        <family val="1"/>
      </rPr>
      <t xml:space="preserve"> </t>
    </r>
    <r>
      <rPr>
        <sz val="12"/>
        <rFont val="Arial"/>
        <family val="2"/>
      </rPr>
      <t xml:space="preserve">Enter in </t>
    </r>
    <r>
      <rPr>
        <u/>
        <sz val="12"/>
        <rFont val="Arial"/>
        <family val="2"/>
      </rPr>
      <t>Line 8.5</t>
    </r>
    <r>
      <rPr>
        <sz val="12"/>
        <rFont val="Arial"/>
        <family val="2"/>
      </rPr>
      <t xml:space="preserve"> and </t>
    </r>
    <r>
      <rPr>
        <u/>
        <sz val="12"/>
        <rFont val="Arial"/>
        <family val="2"/>
      </rPr>
      <t>Line 8.6</t>
    </r>
    <r>
      <rPr>
        <sz val="12"/>
        <rFont val="Arial"/>
        <family val="2"/>
      </rPr>
      <t xml:space="preserve"> the authority’s best estimate of lost yield in 2023-24 as a result of the application of this relief in respect of small businesses under the Non‑Domestic Rating (Small Business Relief) (Wales) Order 2017.</t>
    </r>
  </si>
  <si>
    <r>
      <t>17.</t>
    </r>
    <r>
      <rPr>
        <sz val="7"/>
        <rFont val="Times New Roman"/>
        <family val="1"/>
      </rPr>
      <t xml:space="preserve"> </t>
    </r>
    <r>
      <rPr>
        <sz val="12"/>
        <rFont val="Arial"/>
        <family val="2"/>
      </rPr>
      <t xml:space="preserve">Enter in </t>
    </r>
    <r>
      <rPr>
        <u/>
        <sz val="12"/>
        <rFont val="Arial"/>
        <family val="2"/>
      </rPr>
      <t>Line 8</t>
    </r>
    <r>
      <rPr>
        <sz val="12"/>
        <rFont val="Arial"/>
        <family val="2"/>
      </rPr>
      <t xml:space="preserve"> the total of:</t>
    </r>
  </si>
  <si>
    <r>
      <t>16.</t>
    </r>
    <r>
      <rPr>
        <sz val="7"/>
        <rFont val="Times New Roman"/>
        <family val="1"/>
      </rPr>
      <t xml:space="preserve"> </t>
    </r>
    <r>
      <rPr>
        <sz val="12"/>
        <rFont val="Arial"/>
        <family val="2"/>
      </rPr>
      <t xml:space="preserve">The Non-Domestic Rating (Small Business Relief) (Wales) Order 2017 (SI 2017/1229), made pursuant to the powers in section 43(4B) of the 1988 Act, provides for Small Business Rates Relief for hereditaments meeting the conditions it sets out. </t>
    </r>
  </si>
  <si>
    <t>Lines 8, 8.5 and 8.6 Small Business Rates Relief</t>
  </si>
  <si>
    <r>
      <t>15.</t>
    </r>
    <r>
      <rPr>
        <sz val="7"/>
        <rFont val="Times New Roman"/>
        <family val="1"/>
      </rPr>
      <t xml:space="preserve"> </t>
    </r>
    <r>
      <rPr>
        <sz val="12"/>
        <rFont val="Arial"/>
        <family val="2"/>
      </rPr>
      <t xml:space="preserve">Section 43(5) and (6)(b) of the 1988 Act provides for mandatory rates relief for registered community amateur sports clubs.  Enter in </t>
    </r>
    <r>
      <rPr>
        <u/>
        <sz val="12"/>
        <rFont val="Arial"/>
        <family val="2"/>
      </rPr>
      <t>Line 6.5</t>
    </r>
    <r>
      <rPr>
        <sz val="12"/>
        <rFont val="Arial"/>
        <family val="2"/>
      </rPr>
      <t xml:space="preserve"> the authority’s best estimate of lost yield in 2023-24 as a result of the application of 80% mandatory rates relief for properties occupied by registered community amateur sports clubs in the authority, by virtue of section 43(5) and (6)(b) of the 1988 Act.  Enter in </t>
    </r>
    <r>
      <rPr>
        <u/>
        <sz val="12"/>
        <rFont val="Arial"/>
        <family val="2"/>
      </rPr>
      <t>Line 6.6</t>
    </r>
    <r>
      <rPr>
        <sz val="12"/>
        <rFont val="Arial"/>
        <family val="2"/>
      </rPr>
      <t xml:space="preserve"> the total of:</t>
    </r>
  </si>
  <si>
    <t>Lines 6.5 and 6.6 Registered community amateur sports clubs</t>
  </si>
  <si>
    <r>
      <t>14.</t>
    </r>
    <r>
      <rPr>
        <sz val="7"/>
        <rFont val="Times New Roman"/>
        <family val="1"/>
      </rPr>
      <t xml:space="preserve"> </t>
    </r>
    <r>
      <rPr>
        <sz val="12"/>
        <rFont val="Arial"/>
        <family val="2"/>
      </rPr>
      <t xml:space="preserve">Enter in </t>
    </r>
    <r>
      <rPr>
        <u/>
        <sz val="12"/>
        <rFont val="Arial"/>
        <family val="2"/>
      </rPr>
      <t>Line 5</t>
    </r>
    <r>
      <rPr>
        <sz val="12"/>
        <rFont val="Arial"/>
        <family val="2"/>
      </rPr>
      <t xml:space="preserve"> the authority's best estimate of the reduction in rates yield as a result of the application of 80% mandatory rates relief for properties occupied by charities in the authority's area in respect of days in 2023-24.  Enter in </t>
    </r>
    <r>
      <rPr>
        <u/>
        <sz val="12"/>
        <rFont val="Arial"/>
        <family val="2"/>
      </rPr>
      <t>Line 6</t>
    </r>
    <r>
      <rPr>
        <sz val="12"/>
        <rFont val="Arial"/>
        <family val="2"/>
      </rPr>
      <t xml:space="preserve"> the total of:</t>
    </r>
  </si>
  <si>
    <r>
      <t>13.</t>
    </r>
    <r>
      <rPr>
        <sz val="7"/>
        <rFont val="Times New Roman"/>
        <family val="1"/>
      </rPr>
      <t xml:space="preserve"> </t>
    </r>
    <r>
      <rPr>
        <sz val="12"/>
        <rFont val="Arial"/>
        <family val="2"/>
      </rPr>
      <t>Section 43(5) and (6)(a) of the 1988 Act provides for mandatory rates relief for charities.</t>
    </r>
  </si>
  <si>
    <t>Lines 5 and 6 Charities</t>
  </si>
  <si>
    <r>
      <t>(i)</t>
    </r>
    <r>
      <rPr>
        <sz val="7"/>
        <rFont val="Times New Roman"/>
        <family val="1"/>
      </rPr>
      <t xml:space="preserve">         </t>
    </r>
    <r>
      <rPr>
        <sz val="12"/>
        <rFont val="Arial"/>
        <family val="2"/>
      </rPr>
      <t>the billing authority's figure for the total prior year adjustments given within the current financial year but not previously taken into account in an outturn calculation;</t>
    </r>
  </si>
  <si>
    <r>
      <t>12.</t>
    </r>
    <r>
      <rPr>
        <sz val="7"/>
        <rFont val="Times New Roman"/>
        <family val="1"/>
      </rPr>
      <t xml:space="preserve"> </t>
    </r>
    <r>
      <rPr>
        <sz val="12"/>
        <rFont val="Arial"/>
        <family val="2"/>
      </rPr>
      <t>Enter in Line 4.1 the total of:</t>
    </r>
  </si>
  <si>
    <r>
      <t>(i)</t>
    </r>
    <r>
      <rPr>
        <sz val="7"/>
        <rFont val="Times New Roman"/>
        <family val="1"/>
      </rPr>
      <t xml:space="preserve">         </t>
    </r>
    <r>
      <rPr>
        <sz val="12"/>
        <rFont val="Arial"/>
        <family val="2"/>
      </rPr>
      <t>the billing authority's figure for the total transitional relief given within the current financial year.</t>
    </r>
  </si>
  <si>
    <r>
      <t>11.</t>
    </r>
    <r>
      <rPr>
        <sz val="7"/>
        <rFont val="Times New Roman"/>
        <family val="1"/>
      </rPr>
      <t xml:space="preserve"> </t>
    </r>
    <r>
      <rPr>
        <sz val="12"/>
        <rFont val="Arial"/>
        <family val="2"/>
      </rPr>
      <t>Enter in Line 3.1 the total of:</t>
    </r>
  </si>
  <si>
    <r>
      <t>10.</t>
    </r>
    <r>
      <rPr>
        <sz val="7"/>
        <rFont val="Times New Roman"/>
        <family val="1"/>
      </rPr>
      <t xml:space="preserve"> </t>
    </r>
    <r>
      <rPr>
        <sz val="12"/>
        <rFont val="Arial"/>
        <family val="2"/>
      </rPr>
      <t>The Non-Domestic Rating (Chargeable Amounts) (Wales) Regulations 2022 (SI 2022/1350), made pursuant to the powers in section 58 of the 1988 Act, prescribe conditions for relief following a revaluation. These regulations affect rates income by limiting the amount by which a rates bill can increase on 1 April 2023.  This is to help protect ratepayers who had increases in rateable value after the 2023 revaluation from incurring significant increases in liability.</t>
    </r>
  </si>
  <si>
    <t>Mandatory reliefs</t>
  </si>
  <si>
    <r>
      <t>(iii)</t>
    </r>
    <r>
      <rPr>
        <sz val="7"/>
        <rFont val="Times New Roman"/>
        <family val="1"/>
      </rPr>
      <t xml:space="preserve">      </t>
    </r>
    <r>
      <rPr>
        <sz val="12"/>
        <rFont val="Arial"/>
        <family val="2"/>
      </rPr>
      <t>amounts which were taken into account in the gross rates yield in the outturn calculation for previous years but which, on the basis of information now available, should not have been taken into account.</t>
    </r>
  </si>
  <si>
    <r>
      <t>(ii)</t>
    </r>
    <r>
      <rPr>
        <sz val="7"/>
        <rFont val="Times New Roman"/>
        <family val="1"/>
      </rPr>
      <t xml:space="preserve">       </t>
    </r>
    <r>
      <rPr>
        <sz val="12"/>
        <rFont val="Arial"/>
        <family val="2"/>
      </rPr>
      <t>amounts in respect of payments deferred from 2021-22.  The amount included in 2023-24 should equate to the difference between the total amount deferred in 2021-22, and the deferred amounts included in 2022-23.</t>
    </r>
  </si>
  <si>
    <r>
      <t>(i)</t>
    </r>
    <r>
      <rPr>
        <sz val="7"/>
        <rFont val="Times New Roman"/>
        <family val="1"/>
      </rPr>
      <t xml:space="preserve">         </t>
    </r>
    <r>
      <rPr>
        <sz val="12"/>
        <rFont val="Arial"/>
        <family val="2"/>
      </rPr>
      <t>amounts in respect of the gross rates yield for previous years (calculated by  reference to the rateable value in the list for each day in those years and the non­domestic rating multiplier for those years) which have not been taken into account in the outturn calculation for those years;</t>
    </r>
  </si>
  <si>
    <r>
      <t>9.</t>
    </r>
    <r>
      <rPr>
        <sz val="7"/>
        <rFont val="Times New Roman"/>
        <family val="1"/>
      </rPr>
      <t xml:space="preserve">    </t>
    </r>
    <r>
      <rPr>
        <sz val="12"/>
        <rFont val="Arial"/>
        <family val="2"/>
      </rPr>
      <t xml:space="preserve">The gross rates payable is the theoretical maximum rates yield if property shown in the non‑domestic rating list were occupied and not subject to any reliefs.  Enter in </t>
    </r>
    <r>
      <rPr>
        <u/>
        <sz val="12"/>
        <rFont val="Arial"/>
        <family val="2"/>
      </rPr>
      <t>Line 1</t>
    </r>
    <r>
      <rPr>
        <sz val="12"/>
        <rFont val="Arial"/>
        <family val="2"/>
      </rPr>
      <t xml:space="preserve"> the gross yield in respect of 2023-24, calculated by reference to the total rateable value shown in the list for each day in the year and the non‑domestic rating multiplier for 2023-24 of </t>
    </r>
    <r>
      <rPr>
        <b/>
        <sz val="12"/>
        <rFont val="Arial"/>
        <family val="2"/>
      </rPr>
      <t>0.535</t>
    </r>
    <r>
      <rPr>
        <sz val="12"/>
        <rFont val="Arial"/>
        <family val="2"/>
      </rPr>
      <t xml:space="preserve">.  Enter in </t>
    </r>
    <r>
      <rPr>
        <u/>
        <sz val="12"/>
        <rFont val="Arial"/>
        <family val="2"/>
      </rPr>
      <t>Line 2</t>
    </r>
    <r>
      <rPr>
        <sz val="12"/>
        <rFont val="Arial"/>
        <family val="2"/>
      </rPr>
      <t xml:space="preserve"> the total of:</t>
    </r>
  </si>
  <si>
    <t>Lines 1 and 2 Gross rates payable</t>
  </si>
  <si>
    <r>
      <t>8.</t>
    </r>
    <r>
      <rPr>
        <sz val="7"/>
        <rFont val="Times New Roman"/>
        <family val="1"/>
      </rPr>
      <t xml:space="preserve">    </t>
    </r>
    <r>
      <rPr>
        <sz val="12"/>
        <rFont val="Arial"/>
        <family val="2"/>
      </rPr>
      <t>The statutory references used within these guidance notes and in the NDR3 form are those which were applicable to the financial year 2023-24. The Non-Domestic Rating Act 2023 has restated some of the provisions for non-domestic rates reliefs in the 1988 Act. Those changes came into effect in respect of 2024-25 onwards, so are not applicable to the 2023-24 calculations.</t>
    </r>
  </si>
  <si>
    <r>
      <t>7.</t>
    </r>
    <r>
      <rPr>
        <sz val="7"/>
        <rFont val="Times New Roman"/>
        <family val="1"/>
      </rPr>
      <t xml:space="preserve">    </t>
    </r>
    <r>
      <rPr>
        <sz val="12"/>
        <rFont val="Arial"/>
        <family val="2"/>
      </rPr>
      <t>Calculations for the current year and any prior year adjustments should be carried out by reference to the NDR multiplier for the relevant year.  All amounts should be entered to the nearest pound.</t>
    </r>
  </si>
  <si>
    <r>
      <t>6.</t>
    </r>
    <r>
      <rPr>
        <sz val="7"/>
        <rFont val="Times New Roman"/>
        <family val="1"/>
      </rPr>
      <t xml:space="preserve">    </t>
    </r>
    <r>
      <rPr>
        <sz val="12"/>
        <rFont val="Arial"/>
        <family val="2"/>
      </rPr>
      <t>Under rules contained in paragraphs 5(9) to (12) of Schedule 8 to the 1988 Act the Welsh Government will make an interim statement of the outturn account on the basis of the amount which is certified by the authority's Chief Finance Officer and which is notified to the Welsh Government prior to audit.  The final settlement will then be made on the basis of the audited amount under regulation 10 of the Regulations or paragraph 5(14) of Schedule 8 to the 1988 Act.</t>
    </r>
  </si>
  <si>
    <r>
      <t>5.</t>
    </r>
    <r>
      <rPr>
        <sz val="7"/>
        <rFont val="Times New Roman"/>
        <family val="1"/>
      </rPr>
      <t xml:space="preserve">    </t>
    </r>
    <r>
      <rPr>
        <sz val="12"/>
        <rFont val="Arial"/>
        <family val="2"/>
      </rPr>
      <t xml:space="preserve">A copy of the completed spreadsheet and a signed PDF should be emailed to the Welsh Government by no later than </t>
    </r>
    <r>
      <rPr>
        <b/>
        <sz val="12"/>
        <color rgb="FF0000FF"/>
        <rFont val="Arial"/>
        <family val="2"/>
      </rPr>
      <t xml:space="preserve">27 May 2024.  </t>
    </r>
    <r>
      <rPr>
        <sz val="12"/>
        <rFont val="Arial"/>
        <family val="2"/>
      </rPr>
      <t xml:space="preserve">At the same time the original form should be sent to the authority's auditors for certification.  Arrangements should be made with the authority's auditors to send a certified scanned PDF of the form to the Welsh Government my email no later than </t>
    </r>
    <r>
      <rPr>
        <b/>
        <sz val="12"/>
        <color rgb="FF0000FF"/>
        <rFont val="Arial"/>
        <family val="2"/>
      </rPr>
      <t>18 November 2024</t>
    </r>
    <r>
      <rPr>
        <sz val="12"/>
        <rFont val="Arial"/>
        <family val="2"/>
      </rPr>
      <t>.  An updated spreadsheet should be sent electronically to the Welsh Government by the billing authority at the same time.</t>
    </r>
  </si>
  <si>
    <r>
      <t>4.</t>
    </r>
    <r>
      <rPr>
        <sz val="7"/>
        <rFont val="Times New Roman"/>
        <family val="1"/>
      </rPr>
      <t xml:space="preserve">    </t>
    </r>
    <r>
      <rPr>
        <sz val="12"/>
        <rFont val="Arial"/>
        <family val="2"/>
      </rPr>
      <t>Form NDR3 is provided for the calculation.  The form also seeks the information required by the Welsh Government in deciding how to perform its functions under Schedule 8 to the 1988 Act in relation to subsequent years.</t>
    </r>
  </si>
  <si>
    <r>
      <t>3.</t>
    </r>
    <r>
      <rPr>
        <sz val="7"/>
        <rFont val="Times New Roman"/>
        <family val="1"/>
      </rPr>
      <t xml:space="preserve">    </t>
    </r>
    <r>
      <rPr>
        <sz val="12"/>
        <rFont val="Arial"/>
        <family val="2"/>
      </rPr>
      <t>The rules for the outturn calculation are contained in Schedule 1 to the Regulations.  These notes are not a substitute for the regulations but seek to explain what the regulations require and what the authority needs to show in its calculation and are produced for guidance purposes only.  Billing authorities should refer to the Regulations.</t>
    </r>
  </si>
  <si>
    <t>2.    The calculation for 2023-24 (referred to below as the ‘current year’) is to be made in accordance with the Non‑Domestic Rating Contributions (Wales) Regulations 1992 (SI 1992/3238), as amended (the Regulations).</t>
  </si>
  <si>
    <t>1.    Paragraph 5(6) of Schedule 8 to the Local Government Finance Act 1988 (referred to below as ‘the 1988 Act’) requires each billing authority to calculate, after the end of each financial year, the amount of its non‑domestic rating contribution for the year and to notify the Welsh Government of the amount.  The authority must then arrange for the calculation and the notified amount to be certified under arrangements made by Audit Wales and for the certified form to be sent to the Welsh Government.</t>
  </si>
  <si>
    <t>Introduction</t>
  </si>
  <si>
    <t>Contents</t>
  </si>
  <si>
    <t>(NDR3 2023-24) Guidance Notes</t>
  </si>
  <si>
    <t>Non‑Domestic Rating Pool Wales – Outturn Contribution</t>
  </si>
  <si>
    <t>62. Fel yr esboniwyd ym mharagraff 6, bydd Llywodraeth Cymru yn llunio setliad dros dro o ran y cyfrif alldro ar sail y swm a ardystir gan y Prif Swyddog Cyllid ac yr hysbysir Llywodraeth Cymru amdano cyn iddo gael ei ardystio gan yr archwilwyr (‘swm ardystiedig’). Caiff unrhyw setliad terfynol ei lunio ar sail y swm ardystiedig.</t>
  </si>
  <si>
    <t>61. Bydd yn ofynnol i archwilwyr ardystio bod pob ffigur wedi'i ddatgan yn deg ac wedi'i gyfrifo yn unol â'r Rheoliadau a’r nodiadau hyn.</t>
  </si>
  <si>
    <t>60. Dylid e-bostio copi Excel  o'r daenlen a'r PDF wedi'i llofnodi i'r cyfeiriad a ddangosir ar y clawr blaen erbyn 27 Mai 2024. Ar yr un pryd dylid anfon y ffurflen wreiddiol at archwilwyr yr awdurdod i'w hardystio. Er mwyn cydymffurfio â'r gofyniad i hysbysu Llywodraeth Cymru am swm y cyfraniad, dylai’r awdurdodau drefnu i'r PDF a'r daenlen ardystiedig gael eu hanfon i Lywodraeth Cymru erbyn 18 Tachwedd 2024.</t>
  </si>
  <si>
    <t xml:space="preserve">(iii) Ac yn enwedig bod yr hyn a nodwyd yn Llinell 24 (Lwfans ar gyfer costau casglu) wedi’i gyfrifo’n unol â nifer yr heredimentau a’r gwerthoedd ardrethol a welir yn rhestr ardrethol yr awdurdod ar 31 Rhagfyr 2023. </t>
  </si>
  <si>
    <t xml:space="preserve">(ii)  Bod yr hyn a nodwyd yn Rhan 2 wedi’i wneud yn unol â Rheoliadau Cyfraniadau Ardrethu Annomestig (Cymru) 1992, fel y’u diwygiwyd. </t>
  </si>
  <si>
    <t xml:space="preserve">(i)    Mai’r hyn a nodwyd yn Rhannau 1 a 2 o’r ffurflen hon yw’r  gorau y gellir ei ddarparu ar sail yr wybodaeth sydd ar gael; </t>
  </si>
  <si>
    <t>59. Unwaith y bydd y broses uchod wedi’i chwblhau, dylai’r Prif Swyddog Cyllid ardystio:</t>
  </si>
  <si>
    <t xml:space="preserve">58. Unwaith y bydd y ffurflen wedi’i chwblhau, dylid gwirio’r ffurflen ddilysu yn y daenlen rhag ofn bod negeseuon am wallau. Os oes neges am wall, dylid gwneud cywiriad addas neu roi rheswm priodol. </t>
  </si>
  <si>
    <t xml:space="preserve">Ardystio </t>
  </si>
  <si>
    <t xml:space="preserve">E-bost: YrUnedRheoliCymorthdaliadau@llyw.cymru </t>
  </si>
  <si>
    <t>Parc Cathays</t>
  </si>
  <si>
    <t>Llywodraeth Cymru</t>
  </si>
  <si>
    <t>Yr Uned Rheoli Cymorthdaliadau</t>
  </si>
  <si>
    <t xml:space="preserve">I gael rhagor o gyngor, gallwch gysylltu ag Uned Rheoli Cymorthdaliadau Llywodraeth Cymru yn: </t>
  </si>
  <si>
    <t>Dechreuodd trefn rheoli cymorthdaliadau newydd y DU ar 4 Ionawr 2023 wedi i Ddeddf Rheoli Cymorthdaliadau 2022 ddod i rym. Mae rhagor o wybodaeth ar gael yng nghanllawiau rheoli cymorthdaliadau statudol y DU Cymrugan Lywodraeth y DU.</t>
  </si>
  <si>
    <t>Rheoli Cymorthdaliadau</t>
  </si>
  <si>
    <t xml:space="preserve">57. Mae angen Llinellau 40 i 43 er mwyn galluogi Llywodraeth Cymru i gyfrifo cyfanswm y cynnydd neu’r gostyngiad yn nifer yr eiddo ym mhob awdurdod bilio a’r cynnydd neu’r gostyngiad yn y gwerth ardrethol cyfan o fewn y flwyddyn ariannol. Bydd yr wybodaeth hon yn cael ei defnyddio er mwyn cyfrifo’r twf yn y sylfaen drethi ar gyfer eiddo annomestig. Nid yw’n ofynnol i linellau memorandwm gael eu harchwilio. </t>
  </si>
  <si>
    <t>56. Yn Llinell 43 rhowch y gwerth ardrethol cyfanredol a welir yn rhestr ardrethu annomestig ardal yr awdurdod ar 31 Mawrth 2024.</t>
  </si>
  <si>
    <t>55. Yn Llinell 42 rhowch y gwerth ardrethol cyfanredol a welir yn rhestr ardrethu annomestig ardal yr awdurdod ar 1 Ebrill 2023.</t>
  </si>
  <si>
    <t xml:space="preserve">54. Yn Llinell 41 rhowch nifer yr heredimentau a welir yn rhestr ardrethu annomestig ardal yr awdurdod ar 31 Mawrth 2024. </t>
  </si>
  <si>
    <t xml:space="preserve">53. Yn Llinell 40 rhowch nifer yr heredimentau a welir yn rhestr ardrethu annomestig ardal yr awdurdod ar 1 Ebrill 2023. </t>
  </si>
  <si>
    <t>Llinellau 40 i 43</t>
  </si>
  <si>
    <t xml:space="preserve">Eitemau memorandwm </t>
  </si>
  <si>
    <t>52. Cyfrifir Llinell 27 fel arenillion net (Llinell 23) llai lwfans ar gyfer costau casglu (llinell 24), llai lwfans ar gyfer colledion wrth gasglu (Llinell 25) llai llog ar ad-daliadau ardrethi a ordalwyd (Llinell 26).</t>
  </si>
  <si>
    <t xml:space="preserve">Llinell 27 Cyfraniad i’r gronfa </t>
  </si>
  <si>
    <t>(iii)       llog a ystyriwyd mewn blwyddyn flaenorol ond na ddylai, ar sail y wybodaeth sydd bellach ar gael, fod wedi cael ei hystyried.</t>
  </si>
  <si>
    <t>llai</t>
  </si>
  <si>
    <t>(ii)        llog a oedd yn daladwy gan yr awdurdod mewn blwyddyn flaenorol ond nas ystyriwyd yn y cyfrifiad alldro ar gyfer y flwyddyn honno;</t>
  </si>
  <si>
    <t>a</t>
  </si>
  <si>
    <t>(i)         llog a ddaeth yn daladwy gan yr awdurdod yn ystod 2023-24;</t>
  </si>
  <si>
    <t>51. Yn Llinell 26 nodwch y swm mewn perthynas â llog a ddaeth yn daladwy gan yr awdurdod mewn perthynas â'r flwyddyn gyfredol neu flynyddoedd blaenorol ac sydd i'w ddidynnu o'r swm gros.  Cyfanswm:</t>
  </si>
  <si>
    <t>50. Mae paragraff 7 o Atodlen 1 i'r Rheoliadau yn darparu y dylai symiau gros llog a dalwyd gan yr awdurdod yn ystod y flwyddyn o dan Reoliadau Ardrethu Annomestig (Talu Llog) 1990 (OS 1990/1904) mewn perthynas â gordaliadau a ad-dalwyd o ganlyniad i newidiadau i'r rhestr ardrethi lleol o dan adran 55 o Atodlen 9 i Ddeddf 1988, neu baragraff 2(2A) o'r Ddeddf honno, hefyd gael eu didynnu o'r swm gros.</t>
  </si>
  <si>
    <t xml:space="preserve">Llinell 26 Ad-dalu gordaliadau / llog ar ad-daliadau </t>
  </si>
  <si>
    <r>
      <t>49.</t>
    </r>
    <r>
      <rPr>
        <sz val="7"/>
        <rFont val="Times New Roman"/>
        <family val="1"/>
      </rPr>
      <t xml:space="preserve"> </t>
    </r>
    <r>
      <rPr>
        <sz val="12"/>
        <rFont val="Arial"/>
        <family val="2"/>
      </rPr>
      <t>Os yw'r awdurdod wedi llunio unrhyw gytundebau o dan baragraff 1 a 4A o Atodlen 9 i Ddeddf 1988 i ohirio'r broses o adennill dyled ardrethol ac wedi codi llog ar y ddyled, ond yr ymddengys na ellir adennill y llog, gall yr awdurdod wrthbwyso hyn yn erbyn y gronfa yn yr un ffordd ag y mae'n darparu ar gyfer y ddrwgddyled ei hun.</t>
    </r>
  </si>
  <si>
    <r>
      <t>(iii)</t>
    </r>
    <r>
      <rPr>
        <sz val="7"/>
        <rFont val="Times New Roman"/>
        <family val="1"/>
      </rPr>
      <t xml:space="preserve">       </t>
    </r>
    <r>
      <rPr>
        <sz val="12"/>
        <rFont val="Arial"/>
        <family val="2"/>
      </rPr>
      <t>symiau ardrethi sy'n daladwy a thaliadau llog penodol a ddilëwyd yn ystod y flwyddyn.</t>
    </r>
  </si>
  <si>
    <r>
      <t>(ii)</t>
    </r>
    <r>
      <rPr>
        <sz val="7"/>
        <rFont val="Times New Roman"/>
        <family val="1"/>
      </rPr>
      <t xml:space="preserve">        </t>
    </r>
    <r>
      <rPr>
        <sz val="12"/>
        <rFont val="Arial"/>
        <family val="2"/>
      </rPr>
      <t>symiau ardrethi sy'n daladwy a thaliadau llog penodol a oedd yn ddyledion amheus y darparwyd ar eu cyfer mewn cyfrifiad ar gyfer blwyddyn flaenorol ond na ddylai hyn fod wedi digwydd ar sail gwybodaeth sydd bellach ar gael; a</t>
    </r>
  </si>
  <si>
    <r>
      <t>(i)</t>
    </r>
    <r>
      <rPr>
        <sz val="7"/>
        <rFont val="Times New Roman"/>
        <family val="1"/>
      </rPr>
      <t xml:space="preserve">         </t>
    </r>
    <r>
      <rPr>
        <sz val="12"/>
        <rFont val="Arial"/>
        <family val="2"/>
      </rPr>
      <t>symiau o ardrethi sy'n daladwy a thaliadau llog penodol sy'n ddyledion amheus y darparwyd ar eu cyfer yn ystod y flwyddyn neu na’u hystyriwyd mewn cyfrifiad ar gyfer blwyddyn flaenorol;</t>
    </r>
  </si>
  <si>
    <r>
      <t>48.</t>
    </r>
    <r>
      <rPr>
        <sz val="7"/>
        <rFont val="Times New Roman"/>
        <family val="1"/>
      </rPr>
      <t xml:space="preserve"> </t>
    </r>
    <r>
      <rPr>
        <sz val="12"/>
        <rFont val="Arial"/>
        <family val="2"/>
      </rPr>
      <t xml:space="preserve">Y bwriad yma yw cofnodi'r symudiad net yn unig yn narpariaeth drwgddyledion yr awdurdod ar gyfer y flwyddyn ynghyd â dyledion a ddilëwyd mewn gwirionedd yn ystod y flwyddyn. Felly, yn </t>
    </r>
    <r>
      <rPr>
        <u/>
        <sz val="12"/>
        <rFont val="Arial"/>
        <family val="2"/>
      </rPr>
      <t>Llinell 25</t>
    </r>
    <r>
      <rPr>
        <sz val="12"/>
        <rFont val="Arial"/>
        <family val="2"/>
      </rPr>
      <t>, nodwch y swm sy'n cyfateb i gyfanswm:</t>
    </r>
  </si>
  <si>
    <r>
      <t>47.</t>
    </r>
    <r>
      <rPr>
        <sz val="7"/>
        <rFont val="Times New Roman"/>
        <family val="1"/>
      </rPr>
      <t xml:space="preserve"> </t>
    </r>
    <r>
      <rPr>
        <sz val="12"/>
        <rFont val="Arial"/>
        <family val="2"/>
      </rPr>
      <t>Mae paragraff 6 o Atodlen 1 i'r Rheoliadau yn ei gwneud yn bosibl i symiau mewn perthynas â cholledion wrth gasglu gael eu didynnu o'r swm gros, ar yr amod na chawsant eu hystyried mewn cyfrifiad ar gyfer blwyddyn flaenorol. O dan baragraff 1(2) o Atodlen 1 i'r Rheoliadau, dim ond os bydd yr awdurdod wedi gwneud trefniadau priodol i sicrhau bod ardrethi annomestig yn cael eu casglu mewn modd darbodus, effeithlon ac effeithiol y gellir caniatáu didynnu symiau o'r fath. Caiff p'un a yw'r awdurdod wedi bodloni'r meini prawf ei ardystio drwy archwiliad.</t>
    </r>
  </si>
  <si>
    <t>Llinell 25 Colledion wrth gasglu</t>
  </si>
  <si>
    <r>
      <t>46.</t>
    </r>
    <r>
      <rPr>
        <sz val="7"/>
        <rFont val="Times New Roman"/>
        <family val="1"/>
      </rPr>
      <t xml:space="preserve"> </t>
    </r>
    <r>
      <rPr>
        <sz val="12"/>
        <rFont val="Arial"/>
        <family val="2"/>
      </rPr>
      <t xml:space="preserve">Mae paragraff 4 o Atodlen 1 i'r Rheoliadau yn darparu ar gyfer lwfans i'r costau casglu gael eu gwrthbwyso yn erbyn cyfraniad yr awdurdod i'r gronfa. Dylai swm y lwfans sylfaenol yn </t>
    </r>
    <r>
      <rPr>
        <u/>
        <sz val="12"/>
        <rFont val="Arial"/>
        <family val="2"/>
      </rPr>
      <t>Llinell 24</t>
    </r>
    <r>
      <rPr>
        <sz val="12"/>
        <rFont val="Arial"/>
        <family val="2"/>
      </rPr>
      <t xml:space="preserve"> gyfateb i'r cyfrifiad dros dro ar gyfer 2023-24 (NDR1, llinell 17).</t>
    </r>
  </si>
  <si>
    <t xml:space="preserve">Llinell 24 Lwfans ar gyfer costau casglu </t>
  </si>
  <si>
    <r>
      <t>45.</t>
    </r>
    <r>
      <rPr>
        <sz val="7"/>
        <rFont val="Times New Roman"/>
        <family val="1"/>
      </rPr>
      <t xml:space="preserve"> </t>
    </r>
    <r>
      <rPr>
        <sz val="12"/>
        <rFont val="Arial"/>
        <family val="2"/>
      </rPr>
      <t>Caiff Llinell 23 ei chyfrifo'n awtomatig fel y swm gros (llinell 16) llai'r symiau ar gyfer rhyddhad yn ôl disgresiwn (llinellau 17 i 22).</t>
    </r>
  </si>
  <si>
    <t xml:space="preserve">Llinell 23 Arenillion net </t>
  </si>
  <si>
    <r>
      <t>D.S. os daw mwy o symiau yn daladwy yn y flwyddyn ar ôl i hen gytundebau ddod i ben nag a ohirir o dan gytundebau newydd, gallai'r fformiwla roi ffigur negyddol.</t>
    </r>
    <r>
      <rPr>
        <sz val="12"/>
        <rFont val="Arial"/>
        <family val="2"/>
      </rPr>
      <t xml:space="preserve">  </t>
    </r>
    <r>
      <rPr>
        <b/>
        <sz val="12"/>
        <rFont val="Arial"/>
        <family val="2"/>
      </rPr>
      <t>Bydd hyn yn ychwanegiad at y swm gros yn hytrach na didyniad.</t>
    </r>
  </si>
  <si>
    <r>
      <t xml:space="preserve">Mae'n rhaid i'r ychwanegiadau mewn perthynas â Q ac R pan fo'r cytundeb wedi dod i ben gael eu gwneud yn y flwyddyn y daw'r swm yn </t>
    </r>
    <r>
      <rPr>
        <u/>
        <sz val="12"/>
        <rFont val="Arial"/>
        <family val="2"/>
      </rPr>
      <t>daladw</t>
    </r>
    <r>
      <rPr>
        <sz val="12"/>
        <rFont val="Arial"/>
        <family val="2"/>
      </rPr>
      <t xml:space="preserve">y hyd yn oed os na thelir y swm, am ba reswm bynnag, tan flwyddyn ddiweddarach. (Os telir y swm yn Q </t>
    </r>
    <r>
      <rPr>
        <u/>
        <sz val="12"/>
        <rFont val="Arial"/>
        <family val="2"/>
      </rPr>
      <t>cyn</t>
    </r>
    <r>
      <rPr>
        <sz val="12"/>
        <rFont val="Arial"/>
        <family val="2"/>
      </rPr>
      <t xml:space="preserve"> i'r cytundeb ddod i ben, bydd angen ychwanegu swm o dan R yn y flwyddyn y gwneir y taliad).</t>
    </r>
  </si>
  <si>
    <t>S = cyfanswm unrhyw symiau a ystyriwyd fel symiau a ddisgrifir o dan Q neu R (neu'r hyn sy'n cyfateb iddynt o dan y rheolau blaenorol) yn alldro blwyddyn flaenorol ond na ddylent, ar sail y wybodaeth sydd bellach ar gael, fod wedi cael eu hystyried.</t>
  </si>
  <si>
    <t>R = 75% o unrhyw log sy'n daladwy o ganlyniad i gytundeb a ystyriwyd yn alldro blwyddyn flaenorol ac sydd bellach wedi'i dalu neu y mae telerau'r cytundeb wedi dod i ben ar ei gyfer, ac nad ydynt wedi’u hystyried yn flaenorol;</t>
  </si>
  <si>
    <t>Q = 75% o symiau a ystyriwyd fel symiau a ohiriwyd yn alldro blwyddyn flaenorol sydd bellach wedi'u talu, neu y mae telerau'r cytundeb wedi dod i ben ar eu cyfer, ac nad ydynt wedi’u hystyried yn flaenorol;</t>
  </si>
  <si>
    <t>P = symiau a ohiriwyd (o dan eitem O neu'r hyn sy'n cyfateb iddi o dan y rheolau blaenorol) mewn perthynas â diwrnodau mewn blwyddyn flaenorol ac na ddylent, ar sail y wybodaeth sydd bellach ar gael, fod wedi cael eu hystyried;</t>
  </si>
  <si>
    <t>O = 75% o symiau y gohiriwyd y broses o'u hadennill drwy gytundeb, naill ai yn 2023-24 neu mewn blwyddyn flaenorol, nas ystyriwyd yn flaenorol fel symiau a ohiriwyd;</t>
  </si>
  <si>
    <r>
      <t>44.</t>
    </r>
    <r>
      <rPr>
        <sz val="7"/>
        <rFont val="Times New Roman"/>
        <family val="1"/>
      </rPr>
      <t xml:space="preserve"> </t>
    </r>
    <r>
      <rPr>
        <sz val="12"/>
        <rFont val="Arial"/>
        <family val="2"/>
      </rPr>
      <t xml:space="preserve">Gellir cyfrifo’r swm sydd i'w nodi yn </t>
    </r>
    <r>
      <rPr>
        <u/>
        <sz val="12"/>
        <rFont val="Arial"/>
        <family val="2"/>
      </rPr>
      <t>Llinell 22</t>
    </r>
    <r>
      <rPr>
        <sz val="12"/>
        <rFont val="Arial"/>
        <family val="2"/>
      </rPr>
      <t xml:space="preserve"> drwy ddefnyddio’r fformiwla (O-P)-(Q+R-S) lle:</t>
    </r>
  </si>
  <si>
    <r>
      <t>43.</t>
    </r>
    <r>
      <rPr>
        <sz val="7"/>
        <rFont val="Times New Roman"/>
        <family val="1"/>
      </rPr>
      <t xml:space="preserve"> </t>
    </r>
    <r>
      <rPr>
        <sz val="12"/>
        <rFont val="Arial"/>
        <family val="2"/>
      </rPr>
      <t>Mae paragraff 5 o Atodlen i'r Rheoliadau yn ei gwneud yn bosibl i ddidyniadau gael eu gwneud o'r cyfraniad i'r gronfa mewn perthynas â symiau y gohiriwyd y broses o'u hadennill drwy gytundeb o dan reoliad 5 o Reoliadau Ardrethu Annomestig (Casglu a Gorfodi) (Rhestrau Lleol) (Diwygio a Darpariaethau Amrywiol) 1991 (OS (SI 1991/141).</t>
    </r>
  </si>
  <si>
    <t>Llinell 22 Arwystlon ar eiddo</t>
  </si>
  <si>
    <r>
      <t>(iii)</t>
    </r>
    <r>
      <rPr>
        <sz val="7"/>
        <rFont val="Times New Roman"/>
        <family val="1"/>
      </rPr>
      <t xml:space="preserve">       </t>
    </r>
    <r>
      <rPr>
        <sz val="12"/>
        <rFont val="Arial"/>
        <family val="2"/>
      </rPr>
      <t>cyfanswm unrhyw symiau o'r fath, mewn perthynas â diwrnodau mewn blwyddyn flaenorol, a ystyriwyd mewn cyfrifiad ar gyfer blwyddyn flaenorol ond a ddylai, ar sail gwybodaeth sydd bellach ar gael, fod wedi cael eu hystyried.</t>
    </r>
  </si>
  <si>
    <r>
      <t>(ii)</t>
    </r>
    <r>
      <rPr>
        <sz val="7"/>
        <rFont val="Times New Roman"/>
        <family val="1"/>
      </rPr>
      <t xml:space="preserve">        </t>
    </r>
    <r>
      <rPr>
        <sz val="12"/>
        <rFont val="Arial"/>
        <family val="2"/>
      </rPr>
      <t>75% o'r rhyddhad caledi a roddir mewn perthynas â diwrnodau mewn blwyddyn flaenorol nas ystyriwyd mewn cyfrifiad ar gyfer blwyddyn, nas ystyriwyd mewn cyfrifiad ar gyfer blwyddyn flaenorol;</t>
    </r>
  </si>
  <si>
    <r>
      <t>(i)</t>
    </r>
    <r>
      <rPr>
        <sz val="7"/>
        <rFont val="Times New Roman"/>
        <family val="1"/>
      </rPr>
      <t xml:space="preserve">         </t>
    </r>
    <r>
      <rPr>
        <sz val="12"/>
        <rFont val="Arial"/>
        <family val="2"/>
      </rPr>
      <t>75% o symiau'r rhyddhad caledi a roddir mewn perthynas â diwrnodau yn 2023-24;</t>
    </r>
  </si>
  <si>
    <r>
      <t>42.</t>
    </r>
    <r>
      <rPr>
        <sz val="7"/>
        <rFont val="Times New Roman"/>
        <family val="1"/>
      </rPr>
      <t xml:space="preserve"> </t>
    </r>
    <r>
      <rPr>
        <sz val="12"/>
        <rFont val="Arial"/>
        <family val="2"/>
      </rPr>
      <t xml:space="preserve">Yn </t>
    </r>
    <r>
      <rPr>
        <u/>
        <sz val="12"/>
        <rFont val="Arial"/>
        <family val="2"/>
      </rPr>
      <t>Llinell 21</t>
    </r>
    <r>
      <rPr>
        <sz val="12"/>
        <rFont val="Arial"/>
        <family val="2"/>
      </rPr>
      <t xml:space="preserve"> nodwch gyfanswm:</t>
    </r>
  </si>
  <si>
    <r>
      <t>41.</t>
    </r>
    <r>
      <rPr>
        <sz val="7"/>
        <rFont val="Times New Roman"/>
        <family val="1"/>
      </rPr>
      <t xml:space="preserve"> </t>
    </r>
    <r>
      <rPr>
        <sz val="12"/>
        <rFont val="Arial"/>
        <family val="2"/>
      </rPr>
      <t>Mae adran 49 o Ddeddf 1988 yn galluogi awdurdodau bilio i leihau atebolrwydd neu anfon taliad yn ôl mewn perthynas ag ardrethi annomestig ar sail caledi. Mae paragraff 3(1)(c) o Atodlen 1 i'r Rheoliadau yn darparu y gellir gwrthbwyso 75% o swm unrhyw ryddhad a roddir yn erbyn cyfraniad yr awdurdod i'r gronfa.</t>
    </r>
  </si>
  <si>
    <t xml:space="preserve">Llinell 21 Caledi </t>
  </si>
  <si>
    <r>
      <t>(iii)</t>
    </r>
    <r>
      <rPr>
        <sz val="7"/>
        <rFont val="Times New Roman"/>
        <family val="1"/>
      </rPr>
      <t xml:space="preserve">       </t>
    </r>
    <r>
      <rPr>
        <sz val="12"/>
        <rFont val="Arial"/>
        <family val="2"/>
      </rPr>
      <t xml:space="preserve">cyfanswm unrhyw symiau o'r fath, mewn perthynas â diwrnodau mewn blwyddyn flaenorol, a ystyriwyd ar gyfer blwyddyn flaenorol na ddylent, ar sail y wybodaeth sydd bellach ar gael, fod wedi cael eu hystyried. </t>
    </r>
  </si>
  <si>
    <r>
      <t>(ii)</t>
    </r>
    <r>
      <rPr>
        <sz val="7"/>
        <rFont val="Times New Roman"/>
        <family val="1"/>
      </rPr>
      <t xml:space="preserve">        </t>
    </r>
    <r>
      <rPr>
        <sz val="12"/>
        <rFont val="Arial"/>
        <family val="2"/>
      </rPr>
      <t>90% o symiau'r rhyddhad a roddir mewn perthynas â diwrnodau mewn blwyddyn flaenorol;</t>
    </r>
  </si>
  <si>
    <r>
      <t>(i)</t>
    </r>
    <r>
      <rPr>
        <sz val="7"/>
        <rFont val="Times New Roman"/>
        <family val="1"/>
      </rPr>
      <t xml:space="preserve">         </t>
    </r>
    <r>
      <rPr>
        <sz val="12"/>
        <rFont val="Arial"/>
        <family val="2"/>
      </rPr>
      <t>90% o symiau'r rhyddhad a roddwyd mewn perthynas â diwrnodau yn 2023-24;</t>
    </r>
  </si>
  <si>
    <r>
      <t>40.</t>
    </r>
    <r>
      <rPr>
        <sz val="7"/>
        <rFont val="Times New Roman"/>
        <family val="1"/>
      </rPr>
      <t xml:space="preserve"> </t>
    </r>
    <r>
      <rPr>
        <sz val="12"/>
        <rFont val="Arial"/>
        <family val="2"/>
      </rPr>
      <t xml:space="preserve">Yn </t>
    </r>
    <r>
      <rPr>
        <u/>
        <sz val="12"/>
        <rFont val="Arial"/>
        <family val="2"/>
      </rPr>
      <t>Llinell 18</t>
    </r>
    <r>
      <rPr>
        <sz val="12"/>
        <rFont val="Arial"/>
        <family val="2"/>
      </rPr>
      <t xml:space="preserve"> nodwch gyfanswm:</t>
    </r>
  </si>
  <si>
    <r>
      <t>39.</t>
    </r>
    <r>
      <rPr>
        <sz val="7"/>
        <rFont val="Times New Roman"/>
        <family val="1"/>
      </rPr>
      <t xml:space="preserve"> </t>
    </r>
    <r>
      <rPr>
        <sz val="12"/>
        <rFont val="Arial"/>
        <family val="2"/>
      </rPr>
      <t>Mae adran 47o Ddeddf 1988 yn galluogi awdurdodau bilio i roi rhyddhad grant o hyd at 100% i gyrff penodol nad ydynt yn gwneud elw sy’n dod o dan adran 47(5B). Mae paragraff 3(1)(b)(i) o Atodlen 1 i'r Rheoliadau  yn darparu y gellir gwrthbwyso 90% o swm unrhyw ryddhad o'r fath a roddir gan yr awdurdod yn erbyn cyfraniad awdurdod i'r gronfa. Fodd bynnag, ni ellir gwrthbwyso unrhyw ryddhad a roddir i ysgolion a gynhelir gan awdurdodau addysg lleol yn erbyn y gronfa (gan mai'r awdurdodau addysg lleol yw'r deiliaid ardrethol).</t>
    </r>
  </si>
  <si>
    <t xml:space="preserve">Llinell 18 Cyrff nad ydynt yn gwneud elw </t>
  </si>
  <si>
    <r>
      <t>(ii)</t>
    </r>
    <r>
      <rPr>
        <sz val="7"/>
        <rFont val="Times New Roman"/>
        <family val="1"/>
      </rPr>
      <t xml:space="preserve">        </t>
    </r>
    <r>
      <rPr>
        <sz val="12"/>
        <rFont val="Arial"/>
        <family val="2"/>
      </rPr>
      <t>25% o unrhyw ryddhad ychwanegol a roddir mewn perthynas â diwrnodau mewn blwyddyn flaenorol nas ystyriwyd mewn cyfrifiad ar gyfer blwyddyn flaenorol; llai</t>
    </r>
  </si>
  <si>
    <r>
      <t>(i)</t>
    </r>
    <r>
      <rPr>
        <sz val="7"/>
        <rFont val="Times New Roman"/>
        <family val="1"/>
      </rPr>
      <t xml:space="preserve">         </t>
    </r>
    <r>
      <rPr>
        <sz val="12"/>
        <rFont val="Arial"/>
        <family val="2"/>
      </rPr>
      <t>25% o symiau unrhyw ryddhad ychwanegol a roddir mewn perthynas â diwrnodau yn 2023-24; a</t>
    </r>
  </si>
  <si>
    <r>
      <t>38.</t>
    </r>
    <r>
      <rPr>
        <sz val="7"/>
        <rFont val="Times New Roman"/>
        <family val="1"/>
      </rPr>
      <t xml:space="preserve"> </t>
    </r>
    <r>
      <rPr>
        <sz val="12"/>
        <rFont val="Arial"/>
        <family val="2"/>
      </rPr>
      <t>Yn Llinell 17.5 nodwch gyfanswm:</t>
    </r>
  </si>
  <si>
    <r>
      <t>37.</t>
    </r>
    <r>
      <rPr>
        <sz val="7"/>
        <rFont val="Times New Roman"/>
        <family val="1"/>
      </rPr>
      <t xml:space="preserve"> </t>
    </r>
    <r>
      <rPr>
        <sz val="12"/>
        <rFont val="Arial"/>
        <family val="2"/>
      </rPr>
      <t xml:space="preserve">Mae adran 47(1) o Ddeddf 1988 (clybiau chwaraeon amatur cymunedol) yn galluogi awdurdodau bilio i ychwanegu at y rhyddhad gorfodol a roddir i glybiau chwaraeon amatur cymunedol o dan adran 43(5) a (6)(b) i ddod â’r cyfanswm rhyddhad ar gyfer unrhyw swm i 100%.  </t>
    </r>
  </si>
  <si>
    <t>Llinell 17.5 Clybiau chwaraeon amatur cymunedol cofrestredig</t>
  </si>
  <si>
    <r>
      <t>(ii)</t>
    </r>
    <r>
      <rPr>
        <sz val="7"/>
        <rFont val="Times New Roman"/>
        <family val="1"/>
      </rPr>
      <t xml:space="preserve">        </t>
    </r>
    <r>
      <rPr>
        <sz val="12"/>
        <rFont val="Arial"/>
        <family val="2"/>
      </rPr>
      <t>25% o unrhyw ryddhad ychwanegol a roddir mewn perthynas â diwrnodau mewn blwyddyn flaenorol nas ystyriwyd mewn cyfrifiad ar gyfer blwyddyn flaenorol;</t>
    </r>
  </si>
  <si>
    <r>
      <t>36.</t>
    </r>
    <r>
      <rPr>
        <sz val="7"/>
        <rFont val="Times New Roman"/>
        <family val="1"/>
      </rPr>
      <t xml:space="preserve"> </t>
    </r>
    <r>
      <rPr>
        <sz val="12"/>
        <rFont val="Arial"/>
        <family val="2"/>
      </rPr>
      <t xml:space="preserve">Yn </t>
    </r>
    <r>
      <rPr>
        <u/>
        <sz val="12"/>
        <rFont val="Arial"/>
        <family val="2"/>
      </rPr>
      <t>Llinell 17</t>
    </r>
    <r>
      <rPr>
        <sz val="12"/>
        <rFont val="Arial"/>
        <family val="2"/>
      </rPr>
      <t xml:space="preserve"> nodwch gyfanswm:</t>
    </r>
  </si>
  <si>
    <r>
      <t>35.</t>
    </r>
    <r>
      <rPr>
        <sz val="7"/>
        <rFont val="Times New Roman"/>
        <family val="1"/>
      </rPr>
      <t xml:space="preserve"> </t>
    </r>
    <r>
      <rPr>
        <sz val="12"/>
        <rFont val="Arial"/>
        <family val="2"/>
      </rPr>
      <t>Mae adran 47(1) o Ddeddf 1988 yn galluogi awdurdodau bilio i ychwanegu at y rhyddhad gorfodol a roddir i elusennau o dan adran 43(5) a (6)(a) er mwyn cynyddu cyfanswm y rhyddhad i unrhyw swm hyd at 100%. Mae paragraff 3(1)(a) o Atodlen 1 i'r Rheoliadau yn darparu y gellir gwrthbwyso 25% o swm unrhyw ryddhad ychwanegol o'r fath a roddir gan yr awdurdod yn erbyn cyfraniad yr awdurdod i'r gronfa. Fodd bynnag, ni ellir gwrthbwyso unrhyw ryddhad a roddir i ysgolion a gynhelir gan awdurdodau addysg lleol yn erbyn y gronfa (gan mai'r awdurdodau addysg lleol yw'r deiliaid ardrethol).</t>
    </r>
  </si>
  <si>
    <t xml:space="preserve">Llinell 17 Deiliadaeth elusennol </t>
  </si>
  <si>
    <t xml:space="preserve">Rhyddhad yn ôl disgresiwn </t>
  </si>
  <si>
    <r>
      <t>34.</t>
    </r>
    <r>
      <rPr>
        <sz val="7"/>
        <rFont val="Times New Roman"/>
        <family val="1"/>
      </rPr>
      <t xml:space="preserve"> </t>
    </r>
    <r>
      <rPr>
        <sz val="12"/>
        <rFont val="Arial"/>
        <family val="2"/>
      </rPr>
      <t>Bydd pob didyniad yn cyfateb i'r swm net gan ystyried unrhyw addasiadau ar gyfer blynyddoedd blaenorol. Er enghraifft, bydd hyn yn cynnwys cyfanswm canrannau perthnasol symiau pob rhyddhad a roddwyd mewn perthynas â phob diwrnod yn y flwyddyn gyfrif, ac mewn unrhyw ddiwrnod mewn blwyddyn flaenorol nad ystyriwyd yn flaenorol mewn cyfrifiad alldro, llai cyfanswm unrhyw symiau o'r fath a ystyriwyd mewn cyfrifiad alldro blaenorol na ddylent, o edrych yn ôl, fod wedi cael eu hystyried.</t>
    </r>
  </si>
  <si>
    <r>
      <t>33.</t>
    </r>
    <r>
      <rPr>
        <sz val="7"/>
        <rFont val="Times New Roman"/>
        <family val="1"/>
      </rPr>
      <t xml:space="preserve"> </t>
    </r>
    <r>
      <rPr>
        <sz val="12"/>
        <rFont val="Arial"/>
        <family val="2"/>
      </rPr>
      <t>Mae angen didynnu symiau mewn perthynas â rhyddhad yn ôl disgresiwn ac unrhyw arwystlon a sicrhawyd ar eiddo o'r swm gros er mwyn cael yr arenillion net.</t>
    </r>
  </si>
  <si>
    <t>Cynrychiolir symiau (i) a (ii) uchod gan swm G yn y fformiwla ym mharagraff 2(1) o Atodlen 1 i'r Rheoliadau. Cynrychiolir swm (iii) gan swm H.</t>
  </si>
  <si>
    <r>
      <t>(iii)</t>
    </r>
    <r>
      <rPr>
        <sz val="7"/>
        <rFont val="Times New Roman"/>
        <family val="1"/>
      </rPr>
      <t xml:space="preserve">       </t>
    </r>
    <r>
      <rPr>
        <sz val="12"/>
        <rFont val="Arial"/>
        <family val="2"/>
      </rPr>
      <t>cyfanswm unrhyw symiau o'r fath a ystyriwyd yn flaenorol mewn cyfrifiad alldro ar gyfer blwyddyn flaenorol ond na ddylid bod wedi'u hystyried.</t>
    </r>
  </si>
  <si>
    <r>
      <t>(ii)</t>
    </r>
    <r>
      <rPr>
        <sz val="7"/>
        <rFont val="Times New Roman"/>
        <family val="1"/>
      </rPr>
      <t xml:space="preserve">        </t>
    </r>
    <r>
      <rPr>
        <sz val="12"/>
        <rFont val="Arial"/>
        <family val="2"/>
      </rPr>
      <t>y symiau y gellir eu codi sy'n daladwy i'r awdurdod ar gyfer blynyddoedd blaenorol ond nas ystyriwyd mewn cyfrifiad alldro;</t>
    </r>
  </si>
  <si>
    <r>
      <t>(i)</t>
    </r>
    <r>
      <rPr>
        <sz val="7"/>
        <rFont val="Times New Roman"/>
        <family val="1"/>
      </rPr>
      <t xml:space="preserve">         </t>
    </r>
    <r>
      <rPr>
        <sz val="12"/>
        <rFont val="Arial"/>
        <family val="2"/>
      </rPr>
      <t xml:space="preserve">y symiau y gellir eu codi sy'n daladwy i'r awdurdod ar gyfer y flwyddyn gyfredol, ar ôl ystyried eiddo gwag neu eiddo a feddiannir yn rhannol, rhyddhad ardrethi gwledig elusennol gorfodol ac addasiadau trosiannol; </t>
    </r>
  </si>
  <si>
    <r>
      <t>32.</t>
    </r>
    <r>
      <rPr>
        <sz val="7"/>
        <rFont val="Times New Roman"/>
        <family val="1"/>
      </rPr>
      <t xml:space="preserve"> </t>
    </r>
    <r>
      <rPr>
        <sz val="12"/>
        <rFont val="Arial"/>
        <family val="2"/>
      </rPr>
      <t xml:space="preserve">Dylid cofnodi'r swm gros yn </t>
    </r>
    <r>
      <rPr>
        <u/>
        <sz val="12"/>
        <rFont val="Arial"/>
        <family val="2"/>
      </rPr>
      <t>Llinell 16</t>
    </r>
    <r>
      <rPr>
        <sz val="12"/>
        <rFont val="Arial"/>
        <family val="2"/>
      </rPr>
      <t xml:space="preserve"> a bydd yn cyfateb i gyfanswm:</t>
    </r>
  </si>
  <si>
    <r>
      <t>31.</t>
    </r>
    <r>
      <rPr>
        <sz val="7"/>
        <rFont val="Times New Roman"/>
        <family val="1"/>
      </rPr>
      <t xml:space="preserve"> </t>
    </r>
    <r>
      <rPr>
        <sz val="12"/>
        <rFont val="Arial"/>
        <family val="2"/>
      </rPr>
      <t xml:space="preserve">Mae paragraff 2 o Atodlen 1 i'r Rheoliadau yn darparu ar gyfer cyfrifo'r swm gros. Fel mewn blynyddoedd blaenorol, mae’n ofynnol hefyd i’r awdurdodau ddangos sut mae'r swm gros yn ymwneud â'r ardrethi gros sy'n daladwy.  </t>
    </r>
  </si>
  <si>
    <t xml:space="preserve">Llinell 16 Y swm gros sy’n daladwy </t>
  </si>
  <si>
    <r>
      <t>30.</t>
    </r>
    <r>
      <rPr>
        <sz val="7"/>
        <rFont val="Times New Roman"/>
        <family val="1"/>
      </rPr>
      <t xml:space="preserve"> </t>
    </r>
    <r>
      <rPr>
        <sz val="12"/>
        <rFont val="Arial"/>
        <family val="2"/>
      </rPr>
      <t xml:space="preserve">Wrth wneud y cyfrifiad mae'n rhaid i awdurdodau ystyried yr holl wybodaeth a gafwyd ar neu cyn 31 Ionawr 2024. Mae'n rhaid i'r cyfrifiad hefyd ystyried gwybodaeth a gafwyd ar ôl y dyddiad hwnnw ar yr amod ei bod yn rhesymol ymarferol gwneud hynny. Yn </t>
    </r>
    <r>
      <rPr>
        <u/>
        <sz val="12"/>
        <rFont val="Arial"/>
        <family val="2"/>
      </rPr>
      <t>Llinell 15</t>
    </r>
    <r>
      <rPr>
        <sz val="12"/>
        <rFont val="Arial"/>
        <family val="2"/>
      </rPr>
      <t xml:space="preserve"> nodwch y dyddiad olaf y mae gwybodaeth wedi'i hystyried mewn perthynas ag ef.</t>
    </r>
  </si>
  <si>
    <t>Llinell 15 Dyddiad yr wybodaeth ddiweddaraf a ystyriwyd</t>
  </si>
  <si>
    <r>
      <t>29.</t>
    </r>
    <r>
      <rPr>
        <sz val="7"/>
        <rFont val="Times New Roman"/>
        <family val="1"/>
      </rPr>
      <t xml:space="preserve"> </t>
    </r>
    <r>
      <rPr>
        <sz val="12"/>
        <rFont val="Arial"/>
        <family val="2"/>
      </rPr>
      <t>Yn</t>
    </r>
    <r>
      <rPr>
        <b/>
        <sz val="12"/>
        <rFont val="Arial"/>
        <family val="2"/>
      </rPr>
      <t xml:space="preserve"> </t>
    </r>
    <r>
      <rPr>
        <u/>
        <sz val="12"/>
        <rFont val="Arial"/>
        <family val="2"/>
      </rPr>
      <t>Llinell 14</t>
    </r>
    <r>
      <rPr>
        <sz val="12"/>
        <rFont val="Arial"/>
        <family val="2"/>
      </rPr>
      <t xml:space="preserve"> nodwch amcangyfrif gorau'r awdurdod o'r </t>
    </r>
    <r>
      <rPr>
        <b/>
        <u/>
        <sz val="12"/>
        <rFont val="Arial"/>
        <family val="2"/>
      </rPr>
      <t>holl</t>
    </r>
    <r>
      <rPr>
        <sz val="12"/>
        <rFont val="Arial"/>
        <family val="2"/>
      </rPr>
      <t xml:space="preserve"> ardrethi annomestig nad oeddent wedi cael eu derbyn erbyn 31 Mawrth 2024. Dylid dangos y swm yn gros o gredydau neu flaendaliadau. Dylid cynnwys dyledion amheus neu symiau y mae darpariaeth ar gyfer ddrwgddyledion wedi'i gwneud yn eu herbyn ond </t>
    </r>
    <r>
      <rPr>
        <b/>
        <sz val="12"/>
        <rFont val="Arial"/>
        <family val="2"/>
      </rPr>
      <t xml:space="preserve">ni </t>
    </r>
    <r>
      <rPr>
        <sz val="12"/>
        <rFont val="Arial"/>
        <family val="2"/>
      </rPr>
      <t>ddylid cynnwys symiau a ddilewyd fel drwgddyledion.</t>
    </r>
  </si>
  <si>
    <t>Llinell 14 Ôl-ddyledion</t>
  </si>
  <si>
    <r>
      <t>28.</t>
    </r>
    <r>
      <rPr>
        <sz val="7"/>
        <rFont val="Times New Roman"/>
        <family val="1"/>
      </rPr>
      <t xml:space="preserve"> </t>
    </r>
    <r>
      <rPr>
        <sz val="12"/>
        <rFont val="Arial"/>
        <family val="2"/>
      </rPr>
      <t xml:space="preserve">Cyfrifir </t>
    </r>
    <r>
      <rPr>
        <u/>
        <sz val="12"/>
        <rFont val="Arial"/>
        <family val="2"/>
      </rPr>
      <t>Llinell 13</t>
    </r>
    <r>
      <rPr>
        <sz val="12"/>
        <rFont val="Arial"/>
        <family val="2"/>
      </rPr>
      <t xml:space="preserve"> fel </t>
    </r>
    <r>
      <rPr>
        <u/>
        <sz val="12"/>
        <rFont val="Arial"/>
        <family val="2"/>
      </rPr>
      <t>Llinellau 1 i 2</t>
    </r>
    <r>
      <rPr>
        <sz val="12"/>
        <rFont val="Arial"/>
        <family val="2"/>
      </rPr>
      <t xml:space="preserve"> llai </t>
    </r>
    <r>
      <rPr>
        <u/>
        <sz val="12"/>
        <rFont val="Arial"/>
        <family val="2"/>
      </rPr>
      <t>Llinellau 3 i 12.6</t>
    </r>
    <r>
      <rPr>
        <sz val="12"/>
        <rFont val="Arial"/>
        <family val="2"/>
      </rPr>
      <t xml:space="preserve">, a dylai gyfateb i'r ffigur a nodir yn </t>
    </r>
    <r>
      <rPr>
        <u/>
        <sz val="12"/>
        <rFont val="Arial"/>
        <family val="2"/>
      </rPr>
      <t>Llinell 16</t>
    </r>
    <r>
      <rPr>
        <sz val="12"/>
        <rFont val="Arial"/>
        <family val="2"/>
      </rPr>
      <t>, sef y swm gros sy'n daladwy.</t>
    </r>
  </si>
  <si>
    <t xml:space="preserve">Llinell 13 Y swm gros </t>
  </si>
  <si>
    <t>(ii)         amcangyfrif gorau’r awdurdod o unrhyw symiau o’r fath mewn perthynas â diwrnodau mewn blwyddyn flaenorol a ystyriwyd mewn cyfrifiad ar gyfer blwyddyn flaenorol ond na ddylent, ar sail yr wybodaeth sydd bellach ar gael, fod wedi cael eu hystyried.</t>
  </si>
  <si>
    <t xml:space="preserve">(i)         amcangyfrif gorau’r awdurdod o unrhyw symiau o’r fath mewn perthynas â diwrnodau mewn blwyddyn flaenorol nas ystyriwyd mewn cyfrifiad ar gyfer blwyddyn flaenorol; llai </t>
  </si>
  <si>
    <r>
      <t>27.</t>
    </r>
    <r>
      <rPr>
        <sz val="7"/>
        <rFont val="Times New Roman"/>
        <family val="1"/>
      </rPr>
      <t xml:space="preserve"> </t>
    </r>
    <r>
      <rPr>
        <sz val="12"/>
        <rFont val="Arial"/>
        <family val="2"/>
      </rPr>
      <t xml:space="preserve">Yn Llinell 12.6 nodwch gyfanswm: </t>
    </r>
  </si>
  <si>
    <r>
      <t>26.</t>
    </r>
    <r>
      <rPr>
        <sz val="7"/>
        <rFont val="Times New Roman"/>
        <family val="1"/>
      </rPr>
      <t xml:space="preserve"> </t>
    </r>
    <r>
      <rPr>
        <sz val="12"/>
        <rFont val="Arial"/>
        <family val="2"/>
      </rPr>
      <t xml:space="preserve">Yn Llinell 12.5 nodwch y gostyngiad yn yr arenillion ardrethi sydd i’w briodoli i’r ffaith bod eiddo yn cael ei ddosbarthu yn doiled cyhoeddus mewn perthynas â’r dyddiau yn 2023-24. </t>
    </r>
  </si>
  <si>
    <r>
      <t>25.</t>
    </r>
    <r>
      <rPr>
        <sz val="7"/>
        <rFont val="Times New Roman"/>
        <family val="1"/>
      </rPr>
      <t xml:space="preserve"> </t>
    </r>
    <r>
      <rPr>
        <sz val="12"/>
        <rFont val="Arial"/>
        <family val="2"/>
      </rPr>
      <t xml:space="preserve">Mae adran 43(4I) o Ddeddf 1988 yn darparu 100% o ryddhad ardrethi ar gyfer toiledau cyhoeddus. </t>
    </r>
  </si>
  <si>
    <t>Llinellau 12.5 a 12.6 Toiledau Cyhoeddus</t>
  </si>
  <si>
    <r>
      <t>(ii)</t>
    </r>
    <r>
      <rPr>
        <sz val="7"/>
        <rFont val="Times New Roman"/>
        <family val="1"/>
      </rPr>
      <t xml:space="preserve">        </t>
    </r>
    <r>
      <rPr>
        <sz val="12"/>
        <rFont val="Arial"/>
        <family val="2"/>
      </rPr>
      <t>amcangyfrif gorau'r awdurdod o unrhyw symiau o'r fath mewn perthynas â diwrnodau mewn blwyddyn flaenorol a ystyriwyd mewn cyfrifiad ar gyfer blwyddyn flaenorol ond na ddylent, ar sail y wybodaeth sydd bellach ar gael, fod wedi cael eu hystyried.</t>
    </r>
  </si>
  <si>
    <r>
      <t>(i)</t>
    </r>
    <r>
      <rPr>
        <sz val="7"/>
        <rFont val="Times New Roman"/>
        <family val="1"/>
      </rPr>
      <t xml:space="preserve">         </t>
    </r>
    <r>
      <rPr>
        <sz val="12"/>
        <rFont val="Arial"/>
        <family val="2"/>
      </rPr>
      <t>amcangyfrif gorau'r awdurdod o unrhyw symiau o'r fath mewn perthynas â diwrnodau mewn blwyddyn flaenorol nas ystyriwyd mewn cyfrifiad ar gyfer blwyddyn flaenorol; llai</t>
    </r>
  </si>
  <si>
    <r>
      <t>24.</t>
    </r>
    <r>
      <rPr>
        <sz val="7"/>
        <rFont val="Times New Roman"/>
        <family val="1"/>
      </rPr>
      <t xml:space="preserve"> </t>
    </r>
    <r>
      <rPr>
        <sz val="12"/>
        <rFont val="Arial"/>
        <family val="2"/>
      </rPr>
      <t xml:space="preserve">Yn </t>
    </r>
    <r>
      <rPr>
        <u/>
        <sz val="12"/>
        <rFont val="Arial"/>
        <family val="2"/>
      </rPr>
      <t>Llinell 11</t>
    </r>
    <r>
      <rPr>
        <sz val="12"/>
        <rFont val="Arial"/>
        <family val="2"/>
      </rPr>
      <t xml:space="preserve"> nodwch y gostyngiad yn yr arenillion ardrethi sydd i'w briodoli i'r ffaith bod yr eiddo yn wag am y cyfnod cyn dyddiad yr ailgyfrifiad mewn perthynas â diwrnodau yn 2023-24. Yn </t>
    </r>
    <r>
      <rPr>
        <u/>
        <sz val="12"/>
        <rFont val="Arial"/>
        <family val="2"/>
      </rPr>
      <t>Llinell 12</t>
    </r>
    <r>
      <rPr>
        <sz val="12"/>
        <rFont val="Arial"/>
        <family val="2"/>
      </rPr>
      <t xml:space="preserve"> nodwch gyfanswm:</t>
    </r>
  </si>
  <si>
    <r>
      <t>23.</t>
    </r>
    <r>
      <rPr>
        <sz val="7"/>
        <rFont val="Times New Roman"/>
        <family val="1"/>
      </rPr>
      <t xml:space="preserve"> </t>
    </r>
    <r>
      <rPr>
        <sz val="12"/>
        <rFont val="Arial"/>
        <family val="2"/>
      </rPr>
      <t>Mae Adran 45 o Ddeddf 1988 yn darparu ar gyfer cyfrifo atebolrwydd ar gyfer hereditamentau heb eu meddiannu. Darperir rhyddhad ar gyfer hereditamentau yn unol â’r Rheoliadau Ardrethu Annomestig (Eiddo Heb ei Feddiannu) 2008 (SI 2008/2499 (W. 217)).</t>
    </r>
    <r>
      <rPr>
        <b/>
        <sz val="12"/>
        <rFont val="Arial"/>
        <family val="2"/>
      </rPr>
      <t> </t>
    </r>
  </si>
  <si>
    <t xml:space="preserve">Llinellau 11 a 12 Eiddo gwag </t>
  </si>
  <si>
    <r>
      <t>22.</t>
    </r>
    <r>
      <rPr>
        <sz val="7"/>
        <rFont val="Times New Roman"/>
        <family val="1"/>
      </rPr>
      <t xml:space="preserve"> </t>
    </r>
    <r>
      <rPr>
        <sz val="12"/>
        <rFont val="Arial"/>
        <family val="2"/>
      </rPr>
      <t xml:space="preserve">Yn </t>
    </r>
    <r>
      <rPr>
        <u/>
        <sz val="12"/>
        <rFont val="Arial"/>
        <family val="2"/>
      </rPr>
      <t>Llinell 9</t>
    </r>
    <r>
      <rPr>
        <sz val="12"/>
        <rFont val="Arial"/>
        <family val="2"/>
      </rPr>
      <t xml:space="preserve"> nodwch amcangyfrif gorau'r awdurdod o'r gostyngiad yn yr arenillion ardrethu o ganlyniad i gymhwyso gwerth ardrethol hereditament rhwng y rhan ohono a feddiannir a'r rhan honno sydd heb ei meddiannu o dan adran 44A o Ddeddf 1988 mewn perthynas ag unrhyw gyfnod yn 2023-24. Yn </t>
    </r>
    <r>
      <rPr>
        <u/>
        <sz val="12"/>
        <rFont val="Arial"/>
        <family val="2"/>
      </rPr>
      <t xml:space="preserve">Llinell 10 </t>
    </r>
    <r>
      <rPr>
        <sz val="12"/>
        <rFont val="Arial"/>
        <family val="2"/>
      </rPr>
      <t>nodwch gyfanswm:</t>
    </r>
  </si>
  <si>
    <r>
      <t>21.</t>
    </r>
    <r>
      <rPr>
        <sz val="7"/>
        <rFont val="Times New Roman"/>
        <family val="1"/>
      </rPr>
      <t xml:space="preserve"> </t>
    </r>
    <r>
      <rPr>
        <sz val="12"/>
        <rFont val="Arial"/>
        <family val="2"/>
      </rPr>
      <t>Mae adran 44A o Ddeddf 1988 yn darparu, os bydd rhan o eiddo heb ei feddiannu am gyfnod byr, y gall awdurdod bilio ofyn i'r Swyddog Prisio ddosrannu gwerth ardrethol yr hereditament rhwng y rhan a feddiannir a'r rhan sydd heb ei meddiannu. Wedyn cyfrifir y swm y gellir ei godi drwy gymhwyso'r lluosydd at y gwerth ardrethol is, sef y rhan ardystiedig o'r gwerth ardrethol sydd i'w phriodoli i'r rhan a feddiannir neu, os yw'r hereditament yn un y mae'r deiliad yn gorfod talu ardrethi eiddo gwag mewn perthynas ag ef, i swm dosraniad ardystiedig y gwerth ardrethol ar gyfer y rhan a feddiannir a 100% o ddosraniad ardystiedig gwerth ardrethol y rhan sydd heb ei meddiannu.</t>
    </r>
  </si>
  <si>
    <t>Lllinellau 9 a 10 Eiddo a feddiannir yn rhannol</t>
  </si>
  <si>
    <r>
      <t>20.</t>
    </r>
    <r>
      <rPr>
        <sz val="7"/>
        <rFont val="Times New Roman"/>
        <family val="1"/>
      </rPr>
      <t xml:space="preserve"> </t>
    </r>
    <r>
      <rPr>
        <sz val="12"/>
        <rFont val="Arial"/>
        <family val="2"/>
      </rPr>
      <t>O ganlyniad i Orchymyn Ardrethu Annomestig (Rhyddhad Ardrethi i Fusnesau Bach) (Cymru) (Diwygio) 2019 (OS 2019/1508), nid yw peiriannau arian parod bellach yn gymwys ar gyfer rhyddhad ardrethi busnesau bach.</t>
    </r>
  </si>
  <si>
    <r>
      <t>19.</t>
    </r>
    <r>
      <rPr>
        <sz val="7"/>
        <rFont val="Times New Roman"/>
        <family val="1"/>
      </rPr>
      <t xml:space="preserve"> </t>
    </r>
    <r>
      <rPr>
        <sz val="12"/>
        <rFont val="Arial"/>
        <family val="2"/>
      </rPr>
      <t>Cynyddodd Gorchymyn Ardrethu Annomestig (Rhyddhad Ardrethi i Fusnesau Bach) (Cymru) (Diwygio) 2018 (OS 2018/1192) uchafswm gwerth ardrethol yr hereditamentau sy'n bodloni'r amodau gofal plant. Mae hyn yn golygu bod pob hereditament sydd â gwerth ardrethol o £100,000 neu lai, sy'n bodloni'r amodau gofal plant, yn gymwys i gael rhyddhad llawn o dan y cynllun.</t>
    </r>
  </si>
  <si>
    <r>
      <t>18.</t>
    </r>
    <r>
      <rPr>
        <sz val="7"/>
        <rFont val="Times New Roman"/>
        <family val="1"/>
      </rPr>
      <t xml:space="preserve"> </t>
    </r>
    <r>
      <rPr>
        <sz val="12"/>
        <rFont val="Arial"/>
        <family val="2"/>
      </rPr>
      <t xml:space="preserve">Yn </t>
    </r>
    <r>
      <rPr>
        <u/>
        <sz val="12"/>
        <rFont val="Arial"/>
        <family val="2"/>
      </rPr>
      <t>Llinell 8.5</t>
    </r>
    <r>
      <rPr>
        <sz val="12"/>
        <rFont val="Arial"/>
        <family val="2"/>
      </rPr>
      <t xml:space="preserve"> a </t>
    </r>
    <r>
      <rPr>
        <u/>
        <sz val="12"/>
        <rFont val="Arial"/>
        <family val="2"/>
      </rPr>
      <t>Llinell 8.6</t>
    </r>
    <r>
      <rPr>
        <sz val="12"/>
        <rFont val="Arial"/>
        <family val="2"/>
      </rPr>
      <t xml:space="preserve"> nodwch amcangyfrif gorau'r awdurdod o'r arenillion a gollwyd yn 2023-24 o ganlyniad i gymhwyso'r rhyddhad hwn mewn perthynas â busnesau bach o dan Orchymyn Ardrethu Annomestig (Rhyddhad i Fusnesau Bach) (Cymru) 2017.</t>
    </r>
  </si>
  <si>
    <r>
      <t>17.</t>
    </r>
    <r>
      <rPr>
        <sz val="7"/>
        <rFont val="Times New Roman"/>
        <family val="1"/>
      </rPr>
      <t xml:space="preserve"> </t>
    </r>
    <r>
      <rPr>
        <sz val="12"/>
        <rFont val="Arial"/>
        <family val="2"/>
      </rPr>
      <t xml:space="preserve"> Yn </t>
    </r>
    <r>
      <rPr>
        <u/>
        <sz val="12"/>
        <rFont val="Arial"/>
        <family val="2"/>
      </rPr>
      <t>Llinell 8</t>
    </r>
    <r>
      <rPr>
        <sz val="12"/>
        <rFont val="Arial"/>
        <family val="2"/>
      </rPr>
      <t xml:space="preserve"> nodwch gyfanswm:</t>
    </r>
  </si>
  <si>
    <r>
      <t>16.</t>
    </r>
    <r>
      <rPr>
        <sz val="7"/>
        <rFont val="Times New Roman"/>
        <family val="1"/>
      </rPr>
      <t xml:space="preserve"> </t>
    </r>
    <r>
      <rPr>
        <sz val="12"/>
        <rFont val="Arial"/>
        <family val="2"/>
      </rPr>
      <t>Mae Gorchymyn Ardrethu Annomestig (Rhyddhad Ardrethi i Fusnesau Bach) (Cymru) 2017 (OS 2017/1229), a wnaed yn unol â’r pwerau yn adran 43(4B) o Ddeddf 1988, yn darparu ar gyfer Rhyddhad Ardrethi Busnesau Bach ar gyfer hereditamentau sy’n bodloni’r amodau ynddo.</t>
    </r>
  </si>
  <si>
    <t xml:space="preserve">Llinellau 8, 8.5 ac 8.6 Rhyddhad ardrethi i fusnesau bach </t>
  </si>
  <si>
    <r>
      <t>(ii)</t>
    </r>
    <r>
      <rPr>
        <sz val="7"/>
        <rFont val="Times New Roman"/>
        <family val="1"/>
      </rPr>
      <t xml:space="preserve">  </t>
    </r>
    <r>
      <rPr>
        <sz val="12"/>
        <rFont val="Arial"/>
        <family val="2"/>
      </rPr>
      <t>amcangyfrif gorau'r awdurdod o unrhyw symiau o'r fath mewn perthynas â diwrnodau mewn blwyddyn flaenorol a ystyriwyd mewn cyfrifiad ar gyfer blwyddyn flaenorol ond na ddylent, ar sail y wybodaeth sydd bellach ar gael, fod wedi cael eu hystyried.</t>
    </r>
  </si>
  <si>
    <r>
      <t>(i)</t>
    </r>
    <r>
      <rPr>
        <sz val="7"/>
        <rFont val="Times New Roman"/>
        <family val="1"/>
      </rPr>
      <t xml:space="preserve">    </t>
    </r>
    <r>
      <rPr>
        <sz val="12"/>
        <rFont val="Arial"/>
        <family val="2"/>
      </rPr>
      <t>amcangyfrif gorau'r awdurdod o unrhyw symiau o'r fath mewn perthynas â diwrnodau mewn blwyddyn flaenorol nas ystyriwyd mewn cyfrifiad ar gyfer blwyddyn flaenorol; llai</t>
    </r>
  </si>
  <si>
    <t>15. Mae Adran 43(5) a 6(b) o Ddeddf 1988 yn darparu ar gyfer rhyddhad ardrethi gorfodol i glybiau chwaraeon amatur cymunedol cofrestredig. Yn Llinell 6.5 nodwch amcangyfrif gorau'r awdurdod o'r arenillion a gollwyd yn 2023-24 o ganlyniad i gymhwyso rhyddhad ardrethi gorfodol o 80% ar gyfer eiddo a feddiannir gan glybiau chwaraeon amatur cymunedol cofrestredig, yn rhinwedd adran 43(5) a (6)(b) o Ddeddf 1988. Yn Llinell 6.6 nodwch gyfanswm:</t>
  </si>
  <si>
    <t>Llinellau 6.5 a 6.6 Clybiau chwaraeon amatur cymunedol cofrestredig</t>
  </si>
  <si>
    <r>
      <t>14.</t>
    </r>
    <r>
      <rPr>
        <sz val="7"/>
        <rFont val="Times New Roman"/>
        <family val="1"/>
      </rPr>
      <t xml:space="preserve"> </t>
    </r>
    <r>
      <rPr>
        <sz val="12"/>
        <rFont val="Arial"/>
        <family val="2"/>
      </rPr>
      <t xml:space="preserve">Yn </t>
    </r>
    <r>
      <rPr>
        <u/>
        <sz val="12"/>
        <rFont val="Arial"/>
        <family val="2"/>
      </rPr>
      <t>Llinell 5</t>
    </r>
    <r>
      <rPr>
        <sz val="12"/>
        <rFont val="Arial"/>
        <family val="2"/>
      </rPr>
      <t xml:space="preserve"> nodwch amcangyfrif gorau'r awdurdod o'r gostyngiad yn yr arenillion ardrethi o ganlyniad i gymhwyso rhyddhad ardrethi gorfodol o 80% ar gyfer eiddo a feddiannir gan elusennau yn yr ardal mewn perthynas â diwrnodau yn 2023-24. Yn </t>
    </r>
    <r>
      <rPr>
        <u/>
        <sz val="12"/>
        <rFont val="Arial"/>
        <family val="2"/>
      </rPr>
      <t>Llinell 6</t>
    </r>
    <r>
      <rPr>
        <sz val="12"/>
        <rFont val="Arial"/>
        <family val="2"/>
      </rPr>
      <t xml:space="preserve"> nodwch gyfanswm:</t>
    </r>
  </si>
  <si>
    <r>
      <t>13.</t>
    </r>
    <r>
      <rPr>
        <sz val="7"/>
        <rFont val="Times New Roman"/>
        <family val="1"/>
      </rPr>
      <t xml:space="preserve"> </t>
    </r>
    <r>
      <rPr>
        <sz val="12"/>
        <rFont val="Arial"/>
        <family val="2"/>
      </rPr>
      <t>Mae adran 43(5) a (6)(a) o Ddeddf 1988 yn darparu ar gyfer rhyddhad ardrethi gorfodol ar gyfer elusennau.</t>
    </r>
  </si>
  <si>
    <t xml:space="preserve">Llinellau 5 a 6 Elusennau </t>
  </si>
  <si>
    <t xml:space="preserve">llai </t>
  </si>
  <si>
    <r>
      <t>(i)</t>
    </r>
    <r>
      <rPr>
        <sz val="7"/>
        <rFont val="Times New Roman"/>
        <family val="1"/>
      </rPr>
      <t xml:space="preserve">             </t>
    </r>
    <r>
      <rPr>
        <sz val="12"/>
        <rFont val="Arial"/>
        <family val="2"/>
      </rPr>
      <t xml:space="preserve">ffigur yr awdurdod bilio ar gyfer cyfanswm addasiadau’r flwyddyn flaenorol a roddwyd o fewn y flwyddyn ariannol bresennol, ond na chawsant eu hystyried  mewn cyfrifiad alldro; </t>
    </r>
  </si>
  <si>
    <r>
      <t>12.</t>
    </r>
    <r>
      <rPr>
        <sz val="7"/>
        <rFont val="Times New Roman"/>
        <family val="1"/>
      </rPr>
      <t xml:space="preserve"> </t>
    </r>
    <r>
      <rPr>
        <sz val="12"/>
        <rFont val="Arial"/>
        <family val="2"/>
      </rPr>
      <t xml:space="preserve">Yn </t>
    </r>
    <r>
      <rPr>
        <u/>
        <sz val="12"/>
        <rFont val="Arial"/>
        <family val="2"/>
      </rPr>
      <t>Llinell 4.1</t>
    </r>
    <r>
      <rPr>
        <sz val="12"/>
        <rFont val="Arial"/>
        <family val="2"/>
      </rPr>
      <t xml:space="preserve"> nodwch gyfanswm:</t>
    </r>
  </si>
  <si>
    <r>
      <t>(i)</t>
    </r>
    <r>
      <rPr>
        <sz val="7"/>
        <rFont val="Times New Roman"/>
        <family val="1"/>
      </rPr>
      <t xml:space="preserve">        </t>
    </r>
    <r>
      <rPr>
        <sz val="12"/>
        <rFont val="Arial"/>
        <family val="2"/>
      </rPr>
      <t xml:space="preserve">ffigur yr awdurdod bilio ar gyfer cyfanswm y rhyddhad trosiannol a roddir o fewn y flwyddyn ariannol gyfredol. </t>
    </r>
  </si>
  <si>
    <r>
      <t>11.</t>
    </r>
    <r>
      <rPr>
        <sz val="7"/>
        <rFont val="Times New Roman"/>
        <family val="1"/>
      </rPr>
      <t xml:space="preserve"> </t>
    </r>
    <r>
      <rPr>
        <sz val="12"/>
        <rFont val="Arial"/>
        <family val="2"/>
      </rPr>
      <t xml:space="preserve">Yn </t>
    </r>
    <r>
      <rPr>
        <u/>
        <sz val="12"/>
        <rFont val="Arial"/>
        <family val="2"/>
      </rPr>
      <t>Llinell 3.1</t>
    </r>
    <r>
      <rPr>
        <sz val="12"/>
        <rFont val="Arial"/>
        <family val="2"/>
      </rPr>
      <t xml:space="preserve"> nodwch gyfanswm:</t>
    </r>
  </si>
  <si>
    <r>
      <t>10.</t>
    </r>
    <r>
      <rPr>
        <sz val="7"/>
        <rFont val="Times New Roman"/>
        <family val="1"/>
      </rPr>
      <t xml:space="preserve"> </t>
    </r>
    <r>
      <rPr>
        <sz val="12"/>
        <rFont val="Arial"/>
        <family val="2"/>
      </rPr>
      <t xml:space="preserve">Mae Rheoliadau Ardrethu Annomestig (Symiau y Gellir eu Codi) (Cymru) 2022 (OS 2022/1350), a wnaed yn unol â’r pwerau yn adran 58 o Ddeddf 1988, yn rhagnodi amodau ar gyfer rhyddhad yn dilyn ailbrisiad. Mae’r rheoliadau hyn yn effeithio ar incwm o ardrethi drwy gyfyngu ar y swm y gall bil ardrethi gynyddu yn unol ag ef ar 1 Ebrill 2023. Diben hyn yw helpu trethdalwyr a welodd gynnydd mewn gwerth trethadwy ar ôl yr ailbrisio yn 2023 i osgoi codiadau sylweddol mewn atebolrwydd.   </t>
    </r>
  </si>
  <si>
    <t>Rhyddhadau gorfodol</t>
  </si>
  <si>
    <t>(iii)     symiau a ystyriwyd yn yr arenillion ardrethu gros yn y cyfrifiad alldro ar gyfer blynyddoedd blaenorol ond na ddylent, ar sail y wybodaeth sydd bellach ar gael, fod wedi cael eu hystyried.</t>
  </si>
  <si>
    <t>(ii)     symiau mewn perthynas â thaliadau a ohiriwyd o 2021-22. Dylai'r swm a gynhwysir yn 2023-24 gyfateb i'r gwahaniaeth rhwng y cyfanswm a ohiriwyd yn 2021-22, a'r symiau wedi'u gohirio a gynhwyswyd yn 2022-23.</t>
  </si>
  <si>
    <r>
      <t>(i)</t>
    </r>
    <r>
      <rPr>
        <sz val="7"/>
        <rFont val="Times New Roman"/>
        <family val="1"/>
      </rPr>
      <t xml:space="preserve">        </t>
    </r>
    <r>
      <rPr>
        <sz val="12"/>
        <rFont val="Arial"/>
        <family val="2"/>
      </rPr>
      <t xml:space="preserve">     symiau mewn perthynas â'r arenillion ardrethu gros ar gyfer blynyddoedd blaenorol (a gyfrifwyd drwy gyfeirio at y gwerth ardrethol yn y rhestr ar gyfer pob diwrnod yn y blynyddoedd hynny a'r lluosydd ardrethi annomestig ar gyfer y blynyddoedd hynny) nas ystyriwyd yn y cyfrifiad alldro ar gyfer y blynyddoedd hynny;</t>
    </r>
  </si>
  <si>
    <r>
      <t>9.</t>
    </r>
    <r>
      <rPr>
        <sz val="7"/>
        <rFont val="Times New Roman"/>
        <family val="1"/>
      </rPr>
      <t xml:space="preserve">    </t>
    </r>
    <r>
      <rPr>
        <sz val="12"/>
        <rFont val="Arial"/>
        <family val="2"/>
      </rPr>
      <t xml:space="preserve">Yr ardrethi gros sy'n daladwy yw'r arenillion mwyaf posibl y gellid eu cael, yn ddamcaniaethol, o ardrethi pe bai eiddo a ddangosir yn y rhestr ardrethu annomestig yn cael ei feddiannu a phe na bai'n cael unrhyw ryddhad. Yn </t>
    </r>
    <r>
      <rPr>
        <u/>
        <sz val="12"/>
        <rFont val="Arial"/>
        <family val="2"/>
      </rPr>
      <t>Llinell 1</t>
    </r>
    <r>
      <rPr>
        <sz val="12"/>
        <rFont val="Arial"/>
        <family val="2"/>
      </rPr>
      <t xml:space="preserve"> nodwch yr arenillion gros mewn perthynas â 2023-24 a gyfrifwyd drwy gyfeirio at gyfanswm y gwerth ardrethol a ddangosir yn y rhestr ar gyfer pob diwrnod yn y flwyddyn a'r lluosydd ardrethi annomestig ar gyfer 2023-24, sef </t>
    </r>
    <r>
      <rPr>
        <b/>
        <sz val="12"/>
        <rFont val="Arial"/>
        <family val="2"/>
      </rPr>
      <t>0.535</t>
    </r>
    <r>
      <rPr>
        <sz val="12"/>
        <rFont val="Arial"/>
        <family val="2"/>
      </rPr>
      <t xml:space="preserve">. Yn </t>
    </r>
    <r>
      <rPr>
        <u/>
        <sz val="12"/>
        <rFont val="Arial"/>
        <family val="2"/>
      </rPr>
      <t xml:space="preserve">Llinell 2 </t>
    </r>
    <r>
      <rPr>
        <sz val="12"/>
        <rFont val="Arial"/>
        <family val="2"/>
      </rPr>
      <t>nodwch gyfanswm:</t>
    </r>
  </si>
  <si>
    <t>Llinellau 1 a 2 Ardrethi gros sy’n daladwy</t>
  </si>
  <si>
    <r>
      <t>8.</t>
    </r>
    <r>
      <rPr>
        <sz val="7"/>
        <rFont val="Times New Roman"/>
        <family val="1"/>
      </rPr>
      <t xml:space="preserve">    </t>
    </r>
    <r>
      <rPr>
        <sz val="12"/>
        <rFont val="Arial"/>
        <family val="2"/>
      </rPr>
      <t>Y cyfeiriadau statudol a ddefnyddir yn y nodiadau hyn ac ar y ffurflen NDR3 yw’r rhai a oedd yn berthnasol i flwyddyn ariannol 2023-24. Mae Deddf Ardrethu Annomestig 2023 wedi ailsefydlu rhai o’r darpariaethau ar gyfer rhyddhad ardrethi annomestig yn Neddf 1988. Daw’r newidiadau hynny i rym o 2024-25 ymlaen, felly nid ydynt yn berthnasol i gyfrifiadau 2023-24.</t>
    </r>
  </si>
  <si>
    <r>
      <t>7.</t>
    </r>
    <r>
      <rPr>
        <sz val="7"/>
        <rFont val="Times New Roman"/>
        <family val="1"/>
      </rPr>
      <t xml:space="preserve">    </t>
    </r>
    <r>
      <rPr>
        <sz val="12"/>
        <rFont val="Arial"/>
        <family val="2"/>
      </rPr>
      <t>Dylid gwneud cyfrifiadau ar gyfer y flwyddyn gyfredol ac unrhyw addasiadau ar gyfer blynyddoedd blaenorol drwy gyfeirio at y lluosydd NDR ar gyfer y flwyddyn berthnasol. Dylid cofnodi pob swm i'r bunt agosaf.</t>
    </r>
  </si>
  <si>
    <r>
      <t>6.</t>
    </r>
    <r>
      <rPr>
        <sz val="7"/>
        <rFont val="Times New Roman"/>
        <family val="1"/>
      </rPr>
      <t xml:space="preserve">    </t>
    </r>
    <r>
      <rPr>
        <sz val="12"/>
        <rFont val="Arial"/>
        <family val="2"/>
      </rPr>
      <t>O dan reolau a nodir ym mharagraffau 5(9) i (12) o Atodlen 8 i Ddeddf 1988 bydd Llywodraeth Cymru yn gwneud datganiad interim o'r cyfrif alldro ar sail y swm a ardystir gan Brif Swyddog Cyllid yr awdurdod ac yr hysbysir Llywodraeth Cymru amdano cyn yr archwiliad. Wedyn gwneir y setliad terfynol ar sail y swm archwiliedig o dan reoliad 10 o'r Rheoliadau neu baragraff 5(14) o Atodlen 8 i Ddeddf 1988.</t>
    </r>
  </si>
  <si>
    <r>
      <t>5.</t>
    </r>
    <r>
      <rPr>
        <sz val="7"/>
        <rFont val="Times New Roman"/>
        <family val="1"/>
      </rPr>
      <t xml:space="preserve">    </t>
    </r>
    <r>
      <rPr>
        <sz val="12"/>
        <rFont val="Arial"/>
        <family val="2"/>
      </rPr>
      <t xml:space="preserve">Dylid e-bostio copi o'r daenlen wedi'i chwblhau a PDF wedi'i lofnodi i Lywodraeth Cymru erbyn </t>
    </r>
    <r>
      <rPr>
        <b/>
        <sz val="12"/>
        <color rgb="FF0000FF"/>
        <rFont val="Arial"/>
        <family val="2"/>
      </rPr>
      <t>27 Mai 2024</t>
    </r>
    <r>
      <rPr>
        <sz val="12"/>
        <rFont val="Arial"/>
        <family val="2"/>
      </rPr>
      <t xml:space="preserve"> fan bellaf. Ar yr un pryd dylid anfon y ffurflen wreiddiol at archwilwyr yr awdurdod i'w hardystio. Dylid gwneud trefniadau gydag archwilwyr yr awdurdod i anfon PDF o'r ffurflen ardystiedig i Lywodraeth Cymru drwy e-bost erbyn </t>
    </r>
    <r>
      <rPr>
        <b/>
        <sz val="12"/>
        <color rgb="FF0000FF"/>
        <rFont val="Arial"/>
        <family val="2"/>
      </rPr>
      <t xml:space="preserve">18 Tachwedd 2024 </t>
    </r>
    <r>
      <rPr>
        <sz val="12"/>
        <rFont val="Arial"/>
        <family val="2"/>
      </rPr>
      <t>fan bellaf. Dylai’r awdurdod bilio anfon taenlen wedi’i diweddaru at Lywodraeth Cymru yn electronig yr un pryd.</t>
    </r>
  </si>
  <si>
    <r>
      <t>4.</t>
    </r>
    <r>
      <rPr>
        <sz val="7"/>
        <rFont val="Times New Roman"/>
        <family val="1"/>
      </rPr>
      <t xml:space="preserve">    </t>
    </r>
    <r>
      <rPr>
        <sz val="12"/>
        <rFont val="Arial"/>
        <family val="2"/>
      </rPr>
      <t>Darperir Ffurflen NDR3 ar gyfer y cyfrifiad. Mae'r ffurflen hefyd yn ceisio'r wybodaeth sydd ei hangen ar Lywodraeth Cymru wrth benderfynu sut i gyflawni ei swyddogaethau o dan Atodlen 8 i Ddeddf 1988 mewn perthynas â blynyddoedd dilynol.</t>
    </r>
  </si>
  <si>
    <r>
      <t>3.</t>
    </r>
    <r>
      <rPr>
        <sz val="7"/>
        <rFont val="Times New Roman"/>
        <family val="1"/>
      </rPr>
      <t xml:space="preserve">    </t>
    </r>
    <r>
      <rPr>
        <sz val="12"/>
        <rFont val="Arial"/>
        <family val="2"/>
      </rPr>
      <t>Ceir y rheoliadau ar gyfer y cyfrifiad alldro yn Atodlen 1 i'r Rheoliadau. Nid</t>
    </r>
    <r>
      <rPr>
        <b/>
        <sz val="12"/>
        <rFont val="Arial"/>
        <family val="2"/>
      </rPr>
      <t xml:space="preserve"> </t>
    </r>
    <r>
      <rPr>
        <sz val="12"/>
        <rFont val="Arial"/>
        <family val="2"/>
      </rPr>
      <t>yw'r nodiadau hyn yn disodli'r rheoliadau ond yn hytrach maent yn ceisio esbonio'r hyn sy'n ofynnol o dan y rheoliadau a'r hyn y mae angen i'r awdurdod ei ddangos yn ei gyfrifiad ac fe'u darperir fel arweiniad yn unig. Dylai awdurdodau bilio gyfeirio at y Rheoliadau.</t>
    </r>
  </si>
  <si>
    <t>2.    Dylid gwneud y cyfrifiad ar gyfer 2023-24 (y cyfeirir ati isod fel ‘y flwyddyn gyfredol’) yn unol â Rheoliadau Cyfraniadau Ardrethu Annomestig (Cymru) 1992 (OS 1992/3238), fel y'u diwygiwyd (‘y Rheoliadau’).</t>
  </si>
  <si>
    <t>1.    O dan baragraff 5(6) o Atodlen 8 i Ddeddf Cyllid Llywodraeth Leol 1988 (y cyfeirir ati isod fel "Deddf 1988") mae'n ofynnol i bob awdurdod bilio, ar ddiwedd pob blwyddyn ariannol, gyfrifo swm ei gyfraniad ardrethu annomestig ar gyfer y flwyddyn a hysbysu Llywodraeth Cymru am y swm. Mae'n rhaid i'r awdurdod wedyn drefnu i'r cyfrifiad a'r swm hysbysedig gael eu hardystio o dan drefniadau a wneir gan Archwilio Cymru ac i'r ffurflen ardystiedig gael ei hanfon i Lywodraeth Cymru.</t>
  </si>
  <si>
    <t xml:space="preserve">Cyflwyniad </t>
  </si>
  <si>
    <t>Ardystio</t>
  </si>
  <si>
    <t>Eitemau memorandwm</t>
  </si>
  <si>
    <t>Llinell 27 Cyfraniad i’r gronfa</t>
  </si>
  <si>
    <t>Llinell 26 Ad-dalu gordaliadau / llog ar ad-daliadau</t>
  </si>
  <si>
    <t>Llinell 24 Lwfans ar gyfer costau casglu</t>
  </si>
  <si>
    <t>Llinell 23 Arenillion net</t>
  </si>
  <si>
    <t>Llinell 21 Caledi</t>
  </si>
  <si>
    <t>Llinell 18 Cyrff nad ydynt yn gwneud elw</t>
  </si>
  <si>
    <t>Llinell 17 Deiliadaeth elusennol</t>
  </si>
  <si>
    <t>Rhyddhad yn ôl disgresiwn</t>
  </si>
  <si>
    <t>Llinell 16 Y swm gros sy’n daladwy</t>
  </si>
  <si>
    <t>Llinell 13 Y swm gros</t>
  </si>
  <si>
    <t>Llinellau 11 a 12 Eiddo gwag</t>
  </si>
  <si>
    <t>Llinellau 8, 8.5 ac 8.6 Rhyddhad ardrethi i fusnesau bach</t>
  </si>
  <si>
    <t>Llinellau 5 a 6 Elusennau</t>
  </si>
  <si>
    <t>Cyflwyniad</t>
  </si>
  <si>
    <t>Cynnwys</t>
  </si>
  <si>
    <t xml:space="preserve">(NDR3 2023-24): Nodiadau Cyfarwyddyd </t>
  </si>
  <si>
    <t xml:space="preserve">Cronfa Ardrethi Annomestig Cymru – Cyfraniad Alldro </t>
  </si>
  <si>
    <t>Lines 3.1 Transitional Relief</t>
  </si>
  <si>
    <t xml:space="preserve">Llinellau 3.1 Rhyddhad Trosiannol </t>
  </si>
  <si>
    <t/>
  </si>
  <si>
    <t>Lines 3.1 and 4.1 Transitional Relief</t>
  </si>
  <si>
    <t>Llinellau 3.1 a 4.1 Rhyddhad Trosiannol</t>
  </si>
  <si>
    <r>
      <t>(ii)</t>
    </r>
    <r>
      <rPr>
        <sz val="7"/>
        <rFont val="Times New Roman"/>
        <family val="1"/>
      </rPr>
      <t xml:space="preserve">        </t>
    </r>
    <r>
      <rPr>
        <sz val="12"/>
        <rFont val="Arial"/>
        <family val="2"/>
      </rPr>
      <t xml:space="preserve">the total of any such amounts which have previously been taken into account in a prior year outturn calculation but which should not have been. </t>
    </r>
  </si>
  <si>
    <r>
      <t>(ii)</t>
    </r>
    <r>
      <rPr>
        <sz val="7"/>
        <rFont val="Times New Roman"/>
        <family val="1"/>
      </rPr>
      <t xml:space="preserve">        </t>
    </r>
    <r>
      <rPr>
        <sz val="12"/>
        <rFont val="Arial"/>
        <family val="2"/>
      </rPr>
      <t xml:space="preserve">cyfanswm unrhyw symiau o’r fath a gafodd eu hystyried mewn cyfrifiad alldro mewn blwyddyn flaenorol, ond na ddylent fod wedi’u hystyried.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</si>
</sst>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
    <numFmt numFmtId="165" formatCode="d\-mmm\-yy"/>
    <numFmt numFmtId="166" formatCode="0.0"/>
    <numFmt numFmtId="167" formatCode="#,##0_ ;[Red]\-#,##0\ "/>
    <numFmt numFmtId="168" formatCode="#,##0.0_ ;[Red]\-#,##0.0\ "/>
    <numFmt numFmtId="169" formatCode="_-* #,##0.0_-;\-* #,##0.0_-;_-* &quot;-&quot;??_-;_-@_-"/>
    <numFmt numFmtId="170" formatCode="_-* #,##0_-;\-* #,##0_-;_-* &quot;-&quot;??_-;_-@_-"/>
    <numFmt numFmtId="171" formatCode="dd/mm/yyyy;@"/>
  </numFmts>
  <fonts count="66" x14ac:knownFonts="1">
    <font>
      <sz val="12"/>
      <name val="Arial"/>
    </font>
    <font>
      <sz val="12"/>
      <color theme="1"/>
      <name val="Arial"/>
      <family val="2"/>
    </font>
    <font>
      <sz val="12"/>
      <name val="Arial"/>
      <family val="2"/>
    </font>
    <font>
      <sz val="10"/>
      <name val="Arial"/>
      <family val="2"/>
    </font>
    <font>
      <b/>
      <sz val="12"/>
      <name val="Arial"/>
      <family val="2"/>
    </font>
    <font>
      <sz val="10"/>
      <color indexed="8"/>
      <name val="Arial"/>
      <family val="2"/>
    </font>
    <font>
      <sz val="8"/>
      <name val="Arial"/>
      <family val="2"/>
    </font>
    <font>
      <u/>
      <sz val="12"/>
      <color indexed="12"/>
      <name val="Arial"/>
      <family val="2"/>
    </font>
    <font>
      <b/>
      <sz val="12"/>
      <color indexed="12"/>
      <name val="Arial"/>
      <family val="2"/>
    </font>
    <font>
      <sz val="8"/>
      <name val="Arial"/>
      <family val="2"/>
    </font>
    <font>
      <sz val="10"/>
      <name val="Arial"/>
      <family val="2"/>
    </font>
    <font>
      <sz val="10"/>
      <color indexed="81"/>
      <name val="Arial"/>
      <family val="2"/>
    </font>
    <font>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55"/>
      <name val="Arial"/>
      <family val="2"/>
    </font>
    <font>
      <b/>
      <sz val="16"/>
      <color indexed="12"/>
      <name val="Arial"/>
      <family val="2"/>
    </font>
    <font>
      <sz val="12"/>
      <color indexed="10"/>
      <name val="Arial"/>
      <family val="2"/>
    </font>
    <font>
      <b/>
      <u/>
      <sz val="12"/>
      <name val="Arial"/>
      <family val="2"/>
    </font>
    <font>
      <sz val="11"/>
      <name val="Calibri"/>
      <family val="2"/>
    </font>
    <font>
      <sz val="12"/>
      <color rgb="FF0000FF"/>
      <name val="Arial"/>
      <family val="2"/>
    </font>
    <font>
      <b/>
      <sz val="12"/>
      <color rgb="FFFF0000"/>
      <name val="Arial"/>
      <family val="2"/>
    </font>
    <font>
      <sz val="12"/>
      <color theme="3"/>
      <name val="Arial"/>
      <family val="2"/>
    </font>
    <font>
      <b/>
      <sz val="12"/>
      <color rgb="FFFFFFFF"/>
      <name val="Arial"/>
      <family val="2"/>
    </font>
    <font>
      <b/>
      <sz val="12"/>
      <color theme="1"/>
      <name val="Arial"/>
      <family val="2"/>
    </font>
    <font>
      <sz val="12"/>
      <color rgb="FFB2B2B2"/>
      <name val="Arial"/>
      <family val="2"/>
    </font>
    <font>
      <sz val="12"/>
      <color theme="0"/>
      <name val="Arial"/>
      <family val="2"/>
    </font>
    <font>
      <b/>
      <sz val="16"/>
      <color rgb="FF0000FF"/>
      <name val="Arial"/>
      <family val="2"/>
    </font>
    <font>
      <sz val="12"/>
      <color rgb="FFFF0000"/>
      <name val="Arial"/>
      <family val="2"/>
    </font>
    <font>
      <b/>
      <sz val="12"/>
      <color indexed="9"/>
      <name val="Arial"/>
      <family val="2"/>
    </font>
    <font>
      <sz val="12"/>
      <color indexed="9"/>
      <name val="Arial"/>
      <family val="2"/>
    </font>
    <font>
      <sz val="12"/>
      <color theme="4" tint="0.39997558519241921"/>
      <name val="Arial"/>
      <family val="2"/>
    </font>
    <font>
      <sz val="12"/>
      <color theme="0" tint="-0.249977111117893"/>
      <name val="Arial"/>
      <family val="2"/>
    </font>
    <font>
      <b/>
      <sz val="12"/>
      <color theme="4" tint="0.39997558519241921"/>
      <name val="Arial"/>
      <family val="2"/>
    </font>
    <font>
      <b/>
      <strike/>
      <sz val="12"/>
      <name val="Arial"/>
      <family val="2"/>
    </font>
    <font>
      <b/>
      <sz val="12"/>
      <color indexed="18"/>
      <name val="Arial"/>
      <family val="2"/>
    </font>
    <font>
      <strike/>
      <sz val="12"/>
      <name val="Arial"/>
      <family val="2"/>
    </font>
    <font>
      <sz val="12"/>
      <color indexed="56"/>
      <name val="Arial"/>
      <family val="2"/>
    </font>
    <font>
      <i/>
      <sz val="12"/>
      <name val="Arial"/>
      <family val="2"/>
    </font>
    <font>
      <b/>
      <sz val="12"/>
      <color rgb="FF0000FF"/>
      <name val="Arial"/>
      <family val="2"/>
    </font>
    <font>
      <b/>
      <sz val="12"/>
      <color indexed="10"/>
      <name val="Arial"/>
      <family val="2"/>
    </font>
    <font>
      <sz val="12"/>
      <color indexed="8"/>
      <name val="Arial"/>
      <family val="2"/>
    </font>
    <font>
      <sz val="12"/>
      <color indexed="18"/>
      <name val="Arial"/>
      <family val="2"/>
    </font>
    <font>
      <sz val="12"/>
      <name val="Wingdings"/>
      <charset val="2"/>
    </font>
    <font>
      <b/>
      <u/>
      <sz val="12"/>
      <color indexed="12"/>
      <name val="Arial"/>
      <family val="2"/>
    </font>
    <font>
      <sz val="7"/>
      <name val="Times New Roman"/>
      <family val="1"/>
    </font>
    <font>
      <u/>
      <sz val="12"/>
      <name val="Arial"/>
      <family val="2"/>
    </font>
    <font>
      <b/>
      <sz val="14"/>
      <name val="Arial"/>
      <family val="2"/>
    </font>
    <font>
      <sz val="12"/>
      <color rgb="FF000000"/>
      <name val="Arial"/>
      <family val="2"/>
    </font>
    <font>
      <sz val="11"/>
      <name val="Arial"/>
      <family val="2"/>
    </font>
  </fonts>
  <fills count="37">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indexed="44"/>
        <bgColor indexed="64"/>
      </patternFill>
    </fill>
    <fill>
      <patternFill patternType="solid">
        <fgColor rgb="FFA2F5FE"/>
        <bgColor indexed="64"/>
      </patternFill>
    </fill>
    <fill>
      <patternFill patternType="solid">
        <fgColor rgb="FFB2B2B2"/>
        <bgColor indexed="64"/>
      </patternFill>
    </fill>
    <fill>
      <patternFill patternType="solid">
        <fgColor rgb="FF969696"/>
        <bgColor indexed="64"/>
      </patternFill>
    </fill>
    <fill>
      <patternFill patternType="solid">
        <fgColor rgb="FFD0E9FC"/>
        <bgColor indexed="64"/>
      </patternFill>
    </fill>
    <fill>
      <patternFill patternType="solid">
        <fgColor rgb="FF00008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00FF00"/>
        <bgColor indexed="64"/>
      </patternFill>
    </fill>
    <fill>
      <patternFill patternType="solid">
        <fgColor rgb="FF7030A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FF"/>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style="thin">
        <color indexed="18"/>
      </left>
      <right/>
      <top/>
      <bottom/>
      <diagonal/>
    </border>
    <border>
      <left style="thin">
        <color indexed="18"/>
      </left>
      <right/>
      <top style="thin">
        <color indexed="18"/>
      </top>
      <bottom style="thin">
        <color indexed="18"/>
      </bottom>
      <diagonal/>
    </border>
    <border>
      <left style="thin">
        <color indexed="18"/>
      </left>
      <right/>
      <top/>
      <bottom style="thin">
        <color indexed="1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18"/>
      </bottom>
      <diagonal/>
    </border>
    <border>
      <left/>
      <right style="thin">
        <color indexed="18"/>
      </right>
      <top/>
      <bottom style="thin">
        <color indexed="18"/>
      </bottom>
      <diagonal/>
    </border>
    <border>
      <left/>
      <right style="thin">
        <color indexed="18"/>
      </right>
      <top style="thin">
        <color indexed="18"/>
      </top>
      <bottom style="thin">
        <color indexed="18"/>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18"/>
      </left>
      <right style="thin">
        <color theme="0"/>
      </right>
      <top style="thin">
        <color theme="0"/>
      </top>
      <bottom style="thin">
        <color theme="0"/>
      </bottom>
      <diagonal/>
    </border>
    <border>
      <left style="thin">
        <color theme="0"/>
      </left>
      <right style="thin">
        <color indexed="18"/>
      </right>
      <top style="thin">
        <color theme="0"/>
      </top>
      <bottom style="thin">
        <color theme="0"/>
      </bottom>
      <diagonal/>
    </border>
    <border>
      <left style="thin">
        <color indexed="18"/>
      </left>
      <right style="thin">
        <color theme="0"/>
      </right>
      <top style="thin">
        <color theme="0"/>
      </top>
      <bottom style="thin">
        <color indexed="18"/>
      </bottom>
      <diagonal/>
    </border>
    <border>
      <left style="thin">
        <color theme="0"/>
      </left>
      <right style="thin">
        <color theme="0"/>
      </right>
      <top style="thin">
        <color theme="0"/>
      </top>
      <bottom style="thin">
        <color indexed="18"/>
      </bottom>
      <diagonal/>
    </border>
    <border>
      <left style="thin">
        <color theme="0"/>
      </left>
      <right style="thin">
        <color indexed="18"/>
      </right>
      <top style="thin">
        <color theme="0"/>
      </top>
      <bottom style="thin">
        <color indexed="18"/>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medium">
        <color indexed="64"/>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thin">
        <color theme="0"/>
      </bottom>
      <diagonal/>
    </border>
    <border>
      <left/>
      <right/>
      <top style="thin">
        <color theme="0"/>
      </top>
      <bottom style="thin">
        <color theme="0"/>
      </bottom>
      <diagonal/>
    </border>
  </borders>
  <cellStyleXfs count="5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0" fontId="18" fillId="13" borderId="2" applyNumberFormat="0" applyAlignment="0" applyProtection="0"/>
    <xf numFmtId="43" fontId="2" fillId="0" borderId="0" applyFon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3" borderId="1" applyNumberFormat="0" applyAlignment="0" applyProtection="0"/>
    <xf numFmtId="0" fontId="25" fillId="0" borderId="6" applyNumberFormat="0" applyFill="0" applyAlignment="0" applyProtection="0"/>
    <xf numFmtId="0" fontId="26" fillId="3" borderId="0" applyNumberFormat="0" applyBorder="0" applyAlignment="0" applyProtection="0"/>
    <xf numFmtId="0" fontId="12" fillId="0" borderId="0"/>
    <xf numFmtId="0" fontId="2" fillId="0" borderId="0"/>
    <xf numFmtId="0" fontId="5" fillId="0" borderId="0"/>
    <xf numFmtId="0" fontId="2" fillId="0" borderId="0"/>
    <xf numFmtId="0" fontId="10" fillId="0" borderId="0"/>
    <xf numFmtId="0" fontId="3" fillId="0" borderId="0"/>
    <xf numFmtId="0" fontId="3" fillId="4" borderId="7" applyNumberFormat="0" applyFont="0" applyAlignment="0" applyProtection="0"/>
    <xf numFmtId="0" fontId="27" fillId="12" borderId="8"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396">
    <xf numFmtId="0" fontId="0" fillId="0" borderId="0" xfId="0"/>
    <xf numFmtId="0" fontId="2" fillId="0" borderId="0" xfId="0" applyFont="1"/>
    <xf numFmtId="0" fontId="2" fillId="18" borderId="17" xfId="43" applyFont="1" applyFill="1" applyBorder="1" applyAlignment="1">
      <alignment horizontal="right" vertical="center"/>
    </xf>
    <xf numFmtId="0" fontId="2" fillId="18" borderId="17" xfId="43" applyFont="1" applyFill="1" applyBorder="1" applyAlignment="1" applyProtection="1">
      <alignment horizontal="right" vertical="center"/>
      <protection locked="0"/>
    </xf>
    <xf numFmtId="0" fontId="2" fillId="18" borderId="26" xfId="43" applyFont="1" applyFill="1" applyBorder="1" applyAlignment="1">
      <alignment horizontal="right" vertical="center"/>
    </xf>
    <xf numFmtId="0" fontId="4" fillId="18" borderId="0" xfId="43" applyFont="1" applyFill="1" applyAlignment="1">
      <alignment vertical="center"/>
    </xf>
    <xf numFmtId="0" fontId="12" fillId="0" borderId="0" xfId="0" applyFont="1"/>
    <xf numFmtId="0" fontId="4" fillId="0" borderId="0" xfId="0" applyFont="1" applyAlignment="1">
      <alignment horizontal="center"/>
    </xf>
    <xf numFmtId="167" fontId="12" fillId="0" borderId="0" xfId="0" quotePrefix="1" applyNumberFormat="1" applyFont="1" applyAlignment="1">
      <alignment vertical="justify" shrinkToFit="1"/>
    </xf>
    <xf numFmtId="0" fontId="12" fillId="0" borderId="0" xfId="0" quotePrefix="1" applyFont="1"/>
    <xf numFmtId="0" fontId="12" fillId="0" borderId="0" xfId="0" applyFont="1" applyProtection="1">
      <protection locked="0"/>
    </xf>
    <xf numFmtId="0" fontId="33" fillId="0" borderId="0" xfId="0" quotePrefix="1" applyFont="1"/>
    <xf numFmtId="0" fontId="12" fillId="0" borderId="0" xfId="0" applyFont="1" applyAlignment="1">
      <alignment horizontal="center" vertical="center"/>
    </xf>
    <xf numFmtId="0" fontId="8" fillId="0" borderId="0" xfId="0" applyFont="1" applyProtection="1">
      <protection locked="0"/>
    </xf>
    <xf numFmtId="0" fontId="3" fillId="0" borderId="0" xfId="0" applyFont="1"/>
    <xf numFmtId="49" fontId="12" fillId="0" borderId="0" xfId="0" applyNumberFormat="1" applyFont="1"/>
    <xf numFmtId="49" fontId="13" fillId="0" borderId="11" xfId="0" applyNumberFormat="1" applyFont="1" applyBorder="1" applyAlignment="1">
      <alignment horizontal="center"/>
    </xf>
    <xf numFmtId="49" fontId="4" fillId="0" borderId="0" xfId="0" applyNumberFormat="1" applyFont="1" applyAlignment="1">
      <alignment horizontal="center"/>
    </xf>
    <xf numFmtId="49" fontId="12" fillId="0" borderId="0" xfId="0" applyNumberFormat="1" applyFont="1" applyAlignment="1">
      <alignment horizontal="center"/>
    </xf>
    <xf numFmtId="49" fontId="4" fillId="0" borderId="0" xfId="0" applyNumberFormat="1" applyFont="1"/>
    <xf numFmtId="49" fontId="4" fillId="0" borderId="0" xfId="0" applyNumberFormat="1" applyFont="1" applyAlignment="1">
      <alignment horizontal="right"/>
    </xf>
    <xf numFmtId="49" fontId="8" fillId="0" borderId="0" xfId="0" applyNumberFormat="1" applyFont="1" applyAlignment="1">
      <alignment horizontal="center"/>
    </xf>
    <xf numFmtId="49" fontId="4" fillId="0" borderId="0" xfId="0" quotePrefix="1" applyNumberFormat="1" applyFont="1" applyAlignment="1">
      <alignment horizontal="center"/>
    </xf>
    <xf numFmtId="49" fontId="4" fillId="0" borderId="21" xfId="0" applyNumberFormat="1" applyFont="1" applyBorder="1"/>
    <xf numFmtId="49" fontId="4" fillId="0" borderId="12" xfId="0" applyNumberFormat="1" applyFont="1" applyBorder="1"/>
    <xf numFmtId="49" fontId="4" fillId="0" borderId="22" xfId="0" applyNumberFormat="1" applyFont="1" applyBorder="1"/>
    <xf numFmtId="49" fontId="12" fillId="0" borderId="23" xfId="0" applyNumberFormat="1" applyFont="1" applyBorder="1"/>
    <xf numFmtId="49" fontId="12" fillId="0" borderId="10" xfId="0" applyNumberFormat="1" applyFont="1" applyBorder="1"/>
    <xf numFmtId="166" fontId="3" fillId="0" borderId="0" xfId="0" applyNumberFormat="1" applyFont="1"/>
    <xf numFmtId="0" fontId="12" fillId="0" borderId="0" xfId="0" applyFont="1" applyAlignment="1">
      <alignment horizontal="center"/>
    </xf>
    <xf numFmtId="0" fontId="4" fillId="15" borderId="0" xfId="0" applyFont="1" applyFill="1"/>
    <xf numFmtId="0" fontId="4" fillId="15" borderId="23" xfId="0" applyFont="1" applyFill="1" applyBorder="1"/>
    <xf numFmtId="0" fontId="6" fillId="0" borderId="0" xfId="0" applyFont="1"/>
    <xf numFmtId="170" fontId="6" fillId="0" borderId="0" xfId="28" applyNumberFormat="1" applyFont="1"/>
    <xf numFmtId="0" fontId="0" fillId="0" borderId="0" xfId="0" applyAlignment="1">
      <alignment wrapText="1"/>
    </xf>
    <xf numFmtId="0" fontId="38" fillId="23" borderId="28" xfId="0" applyFont="1" applyFill="1" applyBorder="1"/>
    <xf numFmtId="0" fontId="4" fillId="23" borderId="0" xfId="0" applyFont="1" applyFill="1" applyAlignment="1">
      <alignment horizontal="right"/>
    </xf>
    <xf numFmtId="0" fontId="38" fillId="23" borderId="0" xfId="0" applyFont="1" applyFill="1"/>
    <xf numFmtId="0" fontId="38" fillId="23" borderId="0" xfId="0" applyFont="1" applyFill="1" applyAlignment="1">
      <alignment horizontal="left"/>
    </xf>
    <xf numFmtId="164" fontId="38" fillId="23" borderId="0" xfId="0" applyNumberFormat="1" applyFont="1" applyFill="1" applyProtection="1">
      <protection hidden="1"/>
    </xf>
    <xf numFmtId="0" fontId="39" fillId="24" borderId="23" xfId="0" applyFont="1" applyFill="1" applyBorder="1"/>
    <xf numFmtId="0" fontId="39" fillId="24" borderId="28" xfId="0" applyFont="1" applyFill="1" applyBorder="1"/>
    <xf numFmtId="0" fontId="40" fillId="23" borderId="0" xfId="0" applyFont="1" applyFill="1" applyAlignment="1">
      <alignment horizontal="right"/>
    </xf>
    <xf numFmtId="0" fontId="12"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wrapText="1"/>
    </xf>
    <xf numFmtId="0" fontId="0" fillId="0" borderId="0" xfId="0" applyAlignment="1">
      <alignment horizontal="left" vertical="top" wrapText="1"/>
    </xf>
    <xf numFmtId="0" fontId="12" fillId="25" borderId="0" xfId="0" applyFont="1" applyFill="1" applyProtection="1">
      <protection locked="0"/>
    </xf>
    <xf numFmtId="0" fontId="41" fillId="0" borderId="0" xfId="0" applyFont="1"/>
    <xf numFmtId="0" fontId="34" fillId="0" borderId="0" xfId="0" applyFont="1" applyAlignment="1">
      <alignment horizontal="left" wrapText="1"/>
    </xf>
    <xf numFmtId="0" fontId="35" fillId="0" borderId="34" xfId="41" applyFont="1" applyBorder="1" applyAlignment="1">
      <alignment wrapText="1"/>
    </xf>
    <xf numFmtId="3" fontId="36" fillId="15" borderId="11" xfId="0" applyNumberFormat="1" applyFont="1" applyFill="1" applyBorder="1" applyAlignment="1">
      <alignment horizontal="left"/>
    </xf>
    <xf numFmtId="0" fontId="3" fillId="0" borderId="0" xfId="0" applyFont="1" applyAlignment="1">
      <alignment vertical="top" wrapText="1"/>
    </xf>
    <xf numFmtId="0" fontId="3" fillId="0" borderId="0" xfId="0" applyFont="1" applyAlignment="1" applyProtection="1">
      <alignment horizontal="left" vertical="top" wrapText="1"/>
      <protection hidden="1"/>
    </xf>
    <xf numFmtId="0" fontId="3" fillId="27" borderId="0" xfId="0" applyFont="1" applyFill="1" applyAlignment="1" applyProtection="1">
      <alignment horizontal="left" vertical="top" wrapText="1"/>
      <protection hidden="1"/>
    </xf>
    <xf numFmtId="0" fontId="12" fillId="28" borderId="0" xfId="0" applyFont="1" applyFill="1" applyAlignment="1">
      <alignment horizontal="left" vertical="top" wrapText="1"/>
    </xf>
    <xf numFmtId="0" fontId="12" fillId="29" borderId="0" xfId="0" applyFont="1" applyFill="1" applyAlignment="1">
      <alignment horizontal="left" vertical="top" wrapText="1"/>
    </xf>
    <xf numFmtId="0" fontId="0" fillId="29" borderId="0" xfId="0" applyFill="1" applyAlignment="1">
      <alignment horizontal="left" vertical="top" wrapText="1"/>
    </xf>
    <xf numFmtId="0" fontId="12" fillId="30" borderId="0" xfId="0" applyFont="1" applyFill="1" applyAlignment="1">
      <alignment horizontal="left" vertical="top" wrapText="1"/>
    </xf>
    <xf numFmtId="0" fontId="0" fillId="30" borderId="0" xfId="0" applyFill="1" applyAlignment="1">
      <alignment horizontal="left" vertical="top" wrapText="1"/>
    </xf>
    <xf numFmtId="0" fontId="4" fillId="0" borderId="0" xfId="0" applyFont="1" applyAlignment="1">
      <alignment horizontal="left" vertical="top" wrapText="1"/>
    </xf>
    <xf numFmtId="0" fontId="0" fillId="26" borderId="0" xfId="0" applyFill="1" applyAlignment="1">
      <alignment horizontal="left" vertical="top" wrapText="1"/>
    </xf>
    <xf numFmtId="0" fontId="0" fillId="28" borderId="0" xfId="0" applyFill="1" applyAlignment="1">
      <alignment horizontal="left" vertical="top" wrapText="1"/>
    </xf>
    <xf numFmtId="0" fontId="42" fillId="31" borderId="0" xfId="0" applyFont="1" applyFill="1" applyAlignment="1">
      <alignment horizontal="left" vertical="top" wrapText="1"/>
    </xf>
    <xf numFmtId="0" fontId="0" fillId="25" borderId="0" xfId="0" applyFill="1" applyAlignment="1">
      <alignment horizontal="left" vertical="top" wrapText="1"/>
    </xf>
    <xf numFmtId="1" fontId="12" fillId="0" borderId="0" xfId="0" applyNumberFormat="1" applyFont="1" applyAlignment="1">
      <alignment horizontal="right" vertical="center"/>
    </xf>
    <xf numFmtId="169" fontId="12" fillId="0" borderId="0" xfId="28" applyNumberFormat="1" applyFont="1" applyBorder="1" applyAlignment="1">
      <alignment horizontal="right" vertical="center"/>
    </xf>
    <xf numFmtId="166" fontId="12"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shrinkToFit="1"/>
    </xf>
    <xf numFmtId="0" fontId="4" fillId="0" borderId="11" xfId="0" applyFont="1" applyBorder="1" applyAlignment="1">
      <alignment horizontal="right" vertical="center" shrinkToFit="1"/>
    </xf>
    <xf numFmtId="0" fontId="12" fillId="0" borderId="0" xfId="0" applyFont="1" applyAlignment="1">
      <alignment horizontal="right" vertical="center"/>
    </xf>
    <xf numFmtId="0" fontId="12" fillId="0" borderId="0" xfId="0" applyFont="1" applyAlignment="1">
      <alignment horizontal="right" vertical="center" shrinkToFit="1"/>
    </xf>
    <xf numFmtId="3" fontId="12" fillId="0" borderId="0" xfId="0" applyNumberFormat="1" applyFont="1" applyAlignment="1">
      <alignment horizontal="right" vertical="center" shrinkToFit="1"/>
    </xf>
    <xf numFmtId="168" fontId="12" fillId="0" borderId="0" xfId="0" quotePrefix="1" applyNumberFormat="1" applyFont="1" applyAlignment="1">
      <alignment horizontal="right" vertical="center" shrinkToFit="1"/>
    </xf>
    <xf numFmtId="0" fontId="2" fillId="0" borderId="0" xfId="0" applyFont="1" applyAlignment="1">
      <alignment horizontal="left" vertical="top" wrapText="1"/>
    </xf>
    <xf numFmtId="0" fontId="4" fillId="0" borderId="21" xfId="0" applyFont="1" applyBorder="1"/>
    <xf numFmtId="0" fontId="4" fillId="0" borderId="12" xfId="0" applyFont="1" applyBorder="1"/>
    <xf numFmtId="0" fontId="4" fillId="0" borderId="22" xfId="0" applyFont="1" applyBorder="1"/>
    <xf numFmtId="0" fontId="13" fillId="0" borderId="23" xfId="0" applyFont="1" applyBorder="1" applyAlignment="1">
      <alignment horizontal="right"/>
    </xf>
    <xf numFmtId="0" fontId="12" fillId="0" borderId="28" xfId="0" applyFont="1" applyBorder="1"/>
    <xf numFmtId="0" fontId="8" fillId="0" borderId="11" xfId="0" applyFont="1" applyBorder="1" applyAlignment="1">
      <alignment horizontal="center"/>
    </xf>
    <xf numFmtId="170" fontId="0" fillId="0" borderId="0" xfId="28" applyNumberFormat="1" applyFont="1" applyFill="1"/>
    <xf numFmtId="0" fontId="4" fillId="0" borderId="0" xfId="0" applyFont="1"/>
    <xf numFmtId="0" fontId="13" fillId="0" borderId="24" xfId="0" applyFont="1" applyBorder="1" applyAlignment="1">
      <alignment horizontal="right"/>
    </xf>
    <xf numFmtId="0" fontId="12" fillId="0" borderId="10" xfId="0" quotePrefix="1" applyFont="1" applyBorder="1"/>
    <xf numFmtId="0" fontId="12" fillId="0" borderId="29" xfId="0" applyFont="1" applyBorder="1"/>
    <xf numFmtId="170" fontId="12" fillId="0" borderId="0" xfId="28" applyNumberFormat="1" applyFont="1" applyFill="1"/>
    <xf numFmtId="167" fontId="12" fillId="0" borderId="0" xfId="0" applyNumberFormat="1" applyFont="1"/>
    <xf numFmtId="170" fontId="12" fillId="0" borderId="1" xfId="36" applyNumberFormat="1" applyFont="1" applyFill="1"/>
    <xf numFmtId="170" fontId="0" fillId="0" borderId="1" xfId="36" applyNumberFormat="1" applyFont="1" applyFill="1"/>
    <xf numFmtId="49" fontId="2" fillId="0" borderId="0" xfId="0" applyNumberFormat="1" applyFont="1"/>
    <xf numFmtId="0" fontId="2" fillId="29" borderId="0" xfId="0" applyFont="1" applyFill="1" applyAlignment="1">
      <alignment horizontal="left" vertical="top" wrapText="1"/>
    </xf>
    <xf numFmtId="0" fontId="37" fillId="35" borderId="21" xfId="0" applyFont="1" applyFill="1" applyBorder="1"/>
    <xf numFmtId="0" fontId="44" fillId="35" borderId="12" xfId="0" applyFont="1" applyFill="1" applyBorder="1"/>
    <xf numFmtId="0" fontId="37" fillId="35" borderId="22" xfId="0" applyFont="1" applyFill="1" applyBorder="1"/>
    <xf numFmtId="0" fontId="44" fillId="35" borderId="23" xfId="0" applyFont="1" applyFill="1" applyBorder="1"/>
    <xf numFmtId="0" fontId="44" fillId="35" borderId="0" xfId="0" applyFont="1" applyFill="1"/>
    <xf numFmtId="0" fontId="44" fillId="35" borderId="28" xfId="0" applyFont="1" applyFill="1" applyBorder="1"/>
    <xf numFmtId="166" fontId="37" fillId="35" borderId="28" xfId="0" applyNumberFormat="1" applyFont="1" applyFill="1" applyBorder="1"/>
    <xf numFmtId="0" fontId="37" fillId="35" borderId="28" xfId="0" applyFont="1" applyFill="1" applyBorder="1"/>
    <xf numFmtId="49" fontId="44" fillId="35" borderId="24" xfId="0" applyNumberFormat="1" applyFont="1" applyFill="1" applyBorder="1"/>
    <xf numFmtId="49" fontId="44" fillId="35" borderId="10" xfId="0" applyNumberFormat="1" applyFont="1" applyFill="1" applyBorder="1"/>
    <xf numFmtId="0" fontId="37" fillId="35" borderId="29" xfId="0" applyFont="1" applyFill="1" applyBorder="1" applyAlignment="1">
      <alignment horizontal="center"/>
    </xf>
    <xf numFmtId="0" fontId="37" fillId="35" borderId="28" xfId="0" applyFont="1" applyFill="1" applyBorder="1" applyAlignment="1">
      <alignment horizontal="center"/>
    </xf>
    <xf numFmtId="0" fontId="2" fillId="21" borderId="0" xfId="0" applyFont="1" applyFill="1"/>
    <xf numFmtId="0" fontId="2" fillId="23" borderId="21" xfId="0" applyFont="1" applyFill="1" applyBorder="1"/>
    <xf numFmtId="0" fontId="2" fillId="23" borderId="12" xfId="0" applyFont="1" applyFill="1" applyBorder="1"/>
    <xf numFmtId="0" fontId="2" fillId="23" borderId="22" xfId="0" applyFont="1" applyFill="1" applyBorder="1"/>
    <xf numFmtId="0" fontId="2" fillId="23" borderId="23" xfId="0" applyFont="1" applyFill="1" applyBorder="1"/>
    <xf numFmtId="0" fontId="2" fillId="23" borderId="0" xfId="0" applyFont="1" applyFill="1"/>
    <xf numFmtId="0" fontId="2" fillId="23" borderId="28" xfId="0" applyFont="1" applyFill="1" applyBorder="1"/>
    <xf numFmtId="0" fontId="2" fillId="26" borderId="0" xfId="0" applyFont="1" applyFill="1"/>
    <xf numFmtId="0" fontId="2" fillId="0" borderId="0" xfId="0" applyFont="1" applyProtection="1">
      <protection locked="0"/>
    </xf>
    <xf numFmtId="0" fontId="2" fillId="23" borderId="0" xfId="0" applyFont="1" applyFill="1" applyAlignment="1">
      <alignment vertical="center"/>
    </xf>
    <xf numFmtId="0" fontId="2" fillId="23" borderId="35" xfId="0" applyFont="1" applyFill="1" applyBorder="1"/>
    <xf numFmtId="0" fontId="2" fillId="23" borderId="36" xfId="0" applyFont="1" applyFill="1" applyBorder="1"/>
    <xf numFmtId="0" fontId="2" fillId="23" borderId="37" xfId="0" applyFont="1" applyFill="1" applyBorder="1"/>
    <xf numFmtId="0" fontId="2" fillId="23" borderId="38" xfId="0" applyFont="1" applyFill="1" applyBorder="1"/>
    <xf numFmtId="0" fontId="2" fillId="23" borderId="39" xfId="0" applyFont="1" applyFill="1" applyBorder="1"/>
    <xf numFmtId="0" fontId="2" fillId="23" borderId="40" xfId="0" applyFont="1" applyFill="1" applyBorder="1"/>
    <xf numFmtId="0" fontId="2" fillId="23" borderId="41" xfId="0" applyFont="1" applyFill="1" applyBorder="1"/>
    <xf numFmtId="0" fontId="2" fillId="23" borderId="42" xfId="0" applyFont="1" applyFill="1" applyBorder="1"/>
    <xf numFmtId="0" fontId="2" fillId="23" borderId="10" xfId="0" applyFont="1" applyFill="1" applyBorder="1" applyAlignment="1" applyProtection="1">
      <alignment horizontal="left"/>
      <protection locked="0"/>
    </xf>
    <xf numFmtId="0" fontId="2" fillId="23" borderId="10" xfId="0" applyFont="1" applyFill="1" applyBorder="1" applyAlignment="1" applyProtection="1">
      <alignment horizontal="center"/>
      <protection locked="0"/>
    </xf>
    <xf numFmtId="0" fontId="2" fillId="23" borderId="0" xfId="0" applyFont="1" applyFill="1" applyAlignment="1">
      <alignment vertical="center" wrapText="1"/>
    </xf>
    <xf numFmtId="0" fontId="2" fillId="23" borderId="0" xfId="0" applyFont="1" applyFill="1" applyAlignment="1">
      <alignment horizontal="left"/>
    </xf>
    <xf numFmtId="0" fontId="2" fillId="23" borderId="0" xfId="0" applyFont="1" applyFill="1" applyAlignment="1">
      <alignment horizontal="right"/>
    </xf>
    <xf numFmtId="0" fontId="2" fillId="23" borderId="24" xfId="0" applyFont="1" applyFill="1" applyBorder="1"/>
    <xf numFmtId="0" fontId="2" fillId="23" borderId="10" xfId="0" applyFont="1" applyFill="1" applyBorder="1"/>
    <xf numFmtId="0" fontId="2" fillId="23" borderId="29" xfId="0" applyFont="1" applyFill="1" applyBorder="1"/>
    <xf numFmtId="0" fontId="2" fillId="22" borderId="0" xfId="0" applyFont="1" applyFill="1"/>
    <xf numFmtId="0" fontId="45" fillId="17" borderId="21" xfId="0" applyFont="1" applyFill="1" applyBorder="1" applyAlignment="1">
      <alignment horizontal="left" vertical="center"/>
    </xf>
    <xf numFmtId="0" fontId="46" fillId="17" borderId="12" xfId="0" applyFont="1" applyFill="1" applyBorder="1" applyAlignment="1">
      <alignment vertical="center"/>
    </xf>
    <xf numFmtId="0" fontId="45" fillId="17" borderId="12" xfId="0" applyFont="1" applyFill="1" applyBorder="1" applyAlignment="1">
      <alignment horizontal="right" vertical="center"/>
    </xf>
    <xf numFmtId="0" fontId="45" fillId="17" borderId="22" xfId="0" applyFont="1" applyFill="1" applyBorder="1" applyAlignment="1">
      <alignment horizontal="right" vertical="center"/>
    </xf>
    <xf numFmtId="0" fontId="47" fillId="17" borderId="16" xfId="0" applyFont="1" applyFill="1" applyBorder="1" applyAlignment="1">
      <alignment horizontal="right" vertical="center"/>
    </xf>
    <xf numFmtId="0" fontId="2" fillId="0" borderId="0" xfId="0" applyFont="1" applyAlignment="1" applyProtection="1">
      <alignment vertical="center"/>
      <protection locked="0"/>
    </xf>
    <xf numFmtId="0" fontId="38" fillId="23" borderId="0" xfId="0" applyFont="1" applyFill="1" applyProtection="1">
      <protection locked="0"/>
    </xf>
    <xf numFmtId="0" fontId="38" fillId="23" borderId="0" xfId="0" applyFont="1" applyFill="1" applyAlignment="1">
      <alignment horizontal="right"/>
    </xf>
    <xf numFmtId="49" fontId="2" fillId="23" borderId="10" xfId="0" applyNumberFormat="1" applyFont="1" applyFill="1" applyBorder="1" applyAlignment="1">
      <alignment horizontal="left"/>
    </xf>
    <xf numFmtId="0" fontId="2" fillId="23" borderId="10" xfId="0" applyFont="1" applyFill="1" applyBorder="1" applyAlignment="1">
      <alignment horizontal="left"/>
    </xf>
    <xf numFmtId="49" fontId="2" fillId="23" borderId="32" xfId="0" applyNumberFormat="1" applyFont="1" applyFill="1" applyBorder="1" applyAlignment="1">
      <alignment horizontal="left"/>
    </xf>
    <xf numFmtId="0" fontId="4" fillId="23" borderId="32" xfId="0" applyFont="1" applyFill="1" applyBorder="1" applyAlignment="1" applyProtection="1">
      <alignment horizontal="left"/>
      <protection locked="0"/>
    </xf>
    <xf numFmtId="0" fontId="2" fillId="23" borderId="10" xfId="0" applyFont="1" applyFill="1" applyBorder="1" applyAlignment="1">
      <alignment horizontal="right"/>
    </xf>
    <xf numFmtId="49" fontId="2" fillId="23" borderId="12" xfId="0" applyNumberFormat="1" applyFont="1" applyFill="1" applyBorder="1" applyAlignment="1">
      <alignment horizontal="left"/>
    </xf>
    <xf numFmtId="0" fontId="4" fillId="23" borderId="0" xfId="0" applyFont="1" applyFill="1" applyAlignment="1">
      <alignment horizontal="center"/>
    </xf>
    <xf numFmtId="0" fontId="4" fillId="23" borderId="0" xfId="0" applyFont="1" applyFill="1"/>
    <xf numFmtId="0" fontId="2" fillId="16" borderId="0" xfId="0" applyFont="1" applyFill="1"/>
    <xf numFmtId="0" fontId="13" fillId="16" borderId="0" xfId="0" applyFont="1" applyFill="1"/>
    <xf numFmtId="0" fontId="48" fillId="16" borderId="0" xfId="0" applyFont="1" applyFill="1" applyAlignment="1">
      <alignment horizontal="left"/>
    </xf>
    <xf numFmtId="0" fontId="45" fillId="17" borderId="19" xfId="0" applyFont="1" applyFill="1" applyBorder="1" applyAlignment="1">
      <alignment horizontal="left" vertical="center"/>
    </xf>
    <xf numFmtId="0" fontId="45" fillId="17" borderId="13" xfId="0" applyFont="1" applyFill="1" applyBorder="1" applyAlignment="1">
      <alignment horizontal="left" vertical="center"/>
    </xf>
    <xf numFmtId="0" fontId="46" fillId="17" borderId="13" xfId="0" applyFont="1" applyFill="1" applyBorder="1" applyAlignment="1">
      <alignment vertical="center"/>
    </xf>
    <xf numFmtId="0" fontId="45" fillId="17" borderId="13" xfId="0" applyFont="1" applyFill="1" applyBorder="1" applyAlignment="1">
      <alignment horizontal="right" vertical="center"/>
    </xf>
    <xf numFmtId="0" fontId="49" fillId="17" borderId="27" xfId="0" applyFont="1" applyFill="1" applyBorder="1" applyAlignment="1">
      <alignment horizontal="right" vertical="center"/>
    </xf>
    <xf numFmtId="0" fontId="8" fillId="17" borderId="0" xfId="0" applyFont="1" applyFill="1" applyAlignment="1">
      <alignment horizontal="right" vertical="center"/>
    </xf>
    <xf numFmtId="0" fontId="50" fillId="18" borderId="18" xfId="0" applyFont="1" applyFill="1" applyBorder="1" applyAlignment="1">
      <alignment horizontal="left"/>
    </xf>
    <xf numFmtId="0" fontId="50" fillId="18" borderId="0" xfId="0" applyFont="1" applyFill="1" applyAlignment="1">
      <alignment horizontal="left"/>
    </xf>
    <xf numFmtId="0" fontId="8" fillId="18" borderId="0" xfId="42" applyFont="1" applyFill="1"/>
    <xf numFmtId="0" fontId="51" fillId="18" borderId="0" xfId="0" applyFont="1" applyFill="1" applyAlignment="1">
      <alignment horizontal="left"/>
    </xf>
    <xf numFmtId="0" fontId="4" fillId="18" borderId="18" xfId="0" applyFont="1" applyFill="1" applyBorder="1"/>
    <xf numFmtId="0" fontId="4" fillId="18" borderId="0" xfId="0" applyFont="1" applyFill="1"/>
    <xf numFmtId="0" fontId="2" fillId="18" borderId="0" xfId="0" applyFont="1" applyFill="1"/>
    <xf numFmtId="0" fontId="4" fillId="18" borderId="0" xfId="0" applyFont="1" applyFill="1" applyAlignment="1">
      <alignment horizontal="right"/>
    </xf>
    <xf numFmtId="0" fontId="8" fillId="18" borderId="0" xfId="0" applyFont="1" applyFill="1" applyAlignment="1">
      <alignment horizontal="right"/>
    </xf>
    <xf numFmtId="0" fontId="2" fillId="18" borderId="18" xfId="0" applyFont="1" applyFill="1" applyBorder="1"/>
    <xf numFmtId="0" fontId="13" fillId="18" borderId="0" xfId="0" applyFont="1" applyFill="1"/>
    <xf numFmtId="0" fontId="4" fillId="16" borderId="0" xfId="0" applyFont="1" applyFill="1"/>
    <xf numFmtId="0" fontId="4" fillId="18" borderId="18" xfId="0" applyFont="1" applyFill="1" applyBorder="1" applyAlignment="1">
      <alignment vertical="center"/>
    </xf>
    <xf numFmtId="0" fontId="2" fillId="18" borderId="0" xfId="0" applyFont="1" applyFill="1" applyAlignment="1">
      <alignment vertical="center"/>
    </xf>
    <xf numFmtId="2" fontId="51" fillId="18" borderId="0" xfId="0" quotePrefix="1" applyNumberFormat="1" applyFont="1" applyFill="1" applyAlignment="1">
      <alignment horizontal="center"/>
    </xf>
    <xf numFmtId="49" fontId="2" fillId="16" borderId="0" xfId="0" applyNumberFormat="1" applyFont="1" applyFill="1"/>
    <xf numFmtId="0" fontId="2" fillId="18" borderId="18" xfId="0" quotePrefix="1" applyFont="1" applyFill="1" applyBorder="1" applyAlignment="1">
      <alignment horizontal="left" vertical="center"/>
    </xf>
    <xf numFmtId="0" fontId="2" fillId="18" borderId="0" xfId="0" quotePrefix="1" applyFont="1" applyFill="1" applyAlignment="1">
      <alignment horizontal="left" vertical="center"/>
    </xf>
    <xf numFmtId="0" fontId="2" fillId="18" borderId="28" xfId="0" applyFont="1" applyFill="1" applyBorder="1"/>
    <xf numFmtId="3" fontId="2" fillId="0" borderId="11" xfId="0" applyNumberFormat="1" applyFont="1" applyBorder="1" applyAlignment="1" applyProtection="1">
      <alignment horizontal="right" vertical="center"/>
      <protection locked="0"/>
    </xf>
    <xf numFmtId="3" fontId="13" fillId="18" borderId="0" xfId="0" applyNumberFormat="1" applyFont="1" applyFill="1" applyAlignment="1" applyProtection="1">
      <alignment horizontal="right" vertical="center"/>
      <protection locked="0"/>
    </xf>
    <xf numFmtId="0" fontId="2" fillId="18" borderId="18" xfId="0" applyFont="1" applyFill="1" applyBorder="1" applyAlignment="1">
      <alignment horizontal="left"/>
    </xf>
    <xf numFmtId="3" fontId="13" fillId="18" borderId="0" xfId="0" applyNumberFormat="1" applyFont="1" applyFill="1" applyAlignment="1">
      <alignment horizontal="right" vertical="center"/>
    </xf>
    <xf numFmtId="0" fontId="52" fillId="18" borderId="18" xfId="0" quotePrefix="1" applyFont="1" applyFill="1" applyBorder="1" applyAlignment="1">
      <alignment horizontal="left" vertical="center"/>
    </xf>
    <xf numFmtId="3" fontId="2" fillId="0" borderId="30" xfId="0" applyNumberFormat="1" applyFont="1" applyBorder="1" applyAlignment="1" applyProtection="1">
      <alignment horizontal="right" vertical="center"/>
      <protection locked="0"/>
    </xf>
    <xf numFmtId="0" fontId="52" fillId="18" borderId="18" xfId="0" applyFont="1" applyFill="1" applyBorder="1"/>
    <xf numFmtId="0" fontId="2" fillId="18" borderId="0" xfId="0" applyFont="1" applyFill="1" applyAlignment="1">
      <alignment horizontal="right"/>
    </xf>
    <xf numFmtId="0" fontId="4" fillId="18" borderId="0" xfId="0" applyFont="1" applyFill="1" applyAlignment="1">
      <alignment vertical="center"/>
    </xf>
    <xf numFmtId="0" fontId="2" fillId="18" borderId="0" xfId="0" applyFont="1" applyFill="1" applyAlignment="1">
      <alignment vertical="top"/>
    </xf>
    <xf numFmtId="0" fontId="13" fillId="18" borderId="0" xfId="0" applyFont="1" applyFill="1" applyAlignment="1">
      <alignment horizontal="right"/>
    </xf>
    <xf numFmtId="0" fontId="2" fillId="18" borderId="10" xfId="0" applyFont="1" applyFill="1" applyBorder="1" applyAlignment="1">
      <alignment horizontal="right"/>
    </xf>
    <xf numFmtId="0" fontId="2" fillId="18" borderId="28" xfId="0" applyFont="1" applyFill="1" applyBorder="1" applyAlignment="1">
      <alignment horizontal="justify" vertical="top" wrapText="1"/>
    </xf>
    <xf numFmtId="0" fontId="2" fillId="18" borderId="0" xfId="0" applyFont="1" applyFill="1" applyAlignment="1">
      <alignment horizontal="justify" vertical="top" wrapText="1"/>
    </xf>
    <xf numFmtId="0" fontId="4" fillId="18" borderId="18" xfId="0" applyFont="1" applyFill="1" applyBorder="1" applyAlignment="1">
      <alignment vertical="top"/>
    </xf>
    <xf numFmtId="0" fontId="2" fillId="18" borderId="0" xfId="0" applyFont="1" applyFill="1" applyAlignment="1">
      <alignment horizontal="left"/>
    </xf>
    <xf numFmtId="0" fontId="52" fillId="18" borderId="0" xfId="0" applyFont="1" applyFill="1"/>
    <xf numFmtId="0" fontId="40" fillId="18" borderId="0" xfId="0" applyFont="1" applyFill="1" applyAlignment="1">
      <alignment horizontal="left"/>
    </xf>
    <xf numFmtId="0" fontId="1" fillId="18" borderId="0" xfId="0" applyFont="1" applyFill="1" applyAlignment="1">
      <alignment horizontal="left"/>
    </xf>
    <xf numFmtId="3" fontId="2" fillId="19" borderId="11" xfId="0" applyNumberFormat="1" applyFont="1" applyFill="1" applyBorder="1" applyAlignment="1">
      <alignment vertical="center"/>
    </xf>
    <xf numFmtId="165" fontId="2" fillId="0" borderId="11" xfId="0" applyNumberFormat="1" applyFont="1" applyBorder="1" applyAlignment="1" applyProtection="1">
      <alignment horizontal="right"/>
      <protection locked="0"/>
    </xf>
    <xf numFmtId="165" fontId="2" fillId="18" borderId="0" xfId="0" applyNumberFormat="1" applyFont="1" applyFill="1" applyAlignment="1" applyProtection="1">
      <alignment horizontal="right"/>
      <protection locked="0"/>
    </xf>
    <xf numFmtId="0" fontId="4" fillId="18" borderId="0" xfId="0" applyFont="1" applyFill="1" applyAlignment="1">
      <alignment horizontal="center"/>
    </xf>
    <xf numFmtId="0" fontId="53" fillId="16" borderId="0" xfId="0" applyFont="1" applyFill="1"/>
    <xf numFmtId="0" fontId="2" fillId="18" borderId="20" xfId="0" applyFont="1" applyFill="1" applyBorder="1" applyAlignment="1">
      <alignment horizontal="left"/>
    </xf>
    <xf numFmtId="0" fontId="2" fillId="18" borderId="25" xfId="0" applyFont="1" applyFill="1" applyBorder="1" applyAlignment="1">
      <alignment horizontal="left"/>
    </xf>
    <xf numFmtId="0" fontId="2" fillId="18" borderId="25" xfId="0" applyFont="1" applyFill="1" applyBorder="1"/>
    <xf numFmtId="0" fontId="4" fillId="18" borderId="25" xfId="0" applyFont="1" applyFill="1" applyBorder="1" applyAlignment="1">
      <alignment horizontal="center"/>
    </xf>
    <xf numFmtId="0" fontId="46" fillId="17" borderId="14" xfId="44" applyFont="1" applyFill="1" applyBorder="1" applyAlignment="1">
      <alignment vertical="center"/>
    </xf>
    <xf numFmtId="0" fontId="45" fillId="17" borderId="15" xfId="44" applyFont="1" applyFill="1" applyBorder="1" applyAlignment="1">
      <alignment vertical="center"/>
    </xf>
    <xf numFmtId="0" fontId="46" fillId="17" borderId="15" xfId="44" applyFont="1" applyFill="1" applyBorder="1" applyAlignment="1">
      <alignment vertical="center"/>
    </xf>
    <xf numFmtId="0" fontId="45" fillId="17" borderId="15" xfId="44" applyFont="1" applyFill="1" applyBorder="1" applyAlignment="1">
      <alignment horizontal="right" vertical="center"/>
    </xf>
    <xf numFmtId="0" fontId="46" fillId="17" borderId="16" xfId="44" applyFont="1" applyFill="1" applyBorder="1" applyAlignment="1">
      <alignment horizontal="right" vertical="center"/>
    </xf>
    <xf numFmtId="0" fontId="2" fillId="15" borderId="18" xfId="0" applyFont="1" applyFill="1" applyBorder="1"/>
    <xf numFmtId="0" fontId="2" fillId="15" borderId="0" xfId="0" applyFont="1" applyFill="1"/>
    <xf numFmtId="0" fontId="2" fillId="15" borderId="17" xfId="0" applyFont="1" applyFill="1" applyBorder="1"/>
    <xf numFmtId="0" fontId="51" fillId="15" borderId="0" xfId="0" applyFont="1" applyFill="1"/>
    <xf numFmtId="0" fontId="8" fillId="15" borderId="18" xfId="0" applyFont="1" applyFill="1" applyBorder="1"/>
    <xf numFmtId="0" fontId="2" fillId="16" borderId="0" xfId="0" applyFont="1" applyFill="1" applyAlignment="1">
      <alignment wrapText="1"/>
    </xf>
    <xf numFmtId="0" fontId="2" fillId="15" borderId="0" xfId="0" applyFont="1" applyFill="1" applyAlignment="1">
      <alignment horizontal="right" wrapText="1"/>
    </xf>
    <xf numFmtId="0" fontId="2" fillId="16" borderId="0" xfId="0" applyFont="1" applyFill="1" applyAlignment="1">
      <alignment horizontal="left" vertical="top" wrapText="1"/>
    </xf>
    <xf numFmtId="0" fontId="2" fillId="16" borderId="0" xfId="0" applyFont="1" applyFill="1" applyAlignment="1">
      <alignment horizontal="left" vertical="top"/>
    </xf>
    <xf numFmtId="0" fontId="8" fillId="15" borderId="46" xfId="0" applyFont="1" applyFill="1" applyBorder="1"/>
    <xf numFmtId="0" fontId="2" fillId="15" borderId="47" xfId="0" applyFont="1" applyFill="1" applyBorder="1"/>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15" borderId="53" xfId="0" applyFont="1" applyFill="1" applyBorder="1" applyAlignment="1">
      <alignment horizontal="right" vertical="top" wrapText="1"/>
    </xf>
    <xf numFmtId="0" fontId="2" fillId="15" borderId="45" xfId="0" applyFont="1" applyFill="1" applyBorder="1" applyAlignment="1">
      <alignment horizontal="right" vertical="top" wrapText="1"/>
    </xf>
    <xf numFmtId="0" fontId="2" fillId="0" borderId="51" xfId="0" applyFont="1" applyBorder="1" applyAlignment="1">
      <alignment horizontal="left" vertical="top" wrapText="1"/>
    </xf>
    <xf numFmtId="0" fontId="2" fillId="0" borderId="45" xfId="0" applyFont="1" applyBorder="1" applyAlignment="1">
      <alignment horizontal="left" vertical="top" wrapText="1"/>
    </xf>
    <xf numFmtId="0" fontId="54" fillId="0" borderId="45" xfId="0" applyFont="1" applyBorder="1" applyAlignment="1">
      <alignment vertical="top"/>
    </xf>
    <xf numFmtId="0" fontId="2" fillId="15" borderId="45" xfId="0" applyFont="1" applyFill="1" applyBorder="1" applyAlignment="1">
      <alignment vertical="top"/>
    </xf>
    <xf numFmtId="0" fontId="2" fillId="0" borderId="45" xfId="0" applyFont="1" applyBorder="1" applyAlignment="1">
      <alignment vertical="top"/>
    </xf>
    <xf numFmtId="0" fontId="2" fillId="15" borderId="48" xfId="0" applyFont="1" applyFill="1" applyBorder="1"/>
    <xf numFmtId="0" fontId="2" fillId="15" borderId="49" xfId="0" applyFont="1" applyFill="1" applyBorder="1"/>
    <xf numFmtId="0" fontId="2" fillId="15" borderId="50" xfId="0" applyFont="1" applyFill="1" applyBorder="1"/>
    <xf numFmtId="0" fontId="45" fillId="17" borderId="0" xfId="0" applyFont="1" applyFill="1" applyAlignment="1">
      <alignment vertical="center"/>
    </xf>
    <xf numFmtId="0" fontId="45" fillId="17" borderId="15" xfId="0" applyFont="1" applyFill="1" applyBorder="1" applyAlignment="1">
      <alignment vertical="center"/>
    </xf>
    <xf numFmtId="0" fontId="45" fillId="17" borderId="15" xfId="0" applyFont="1" applyFill="1" applyBorder="1" applyAlignment="1">
      <alignment horizontal="right" vertical="center"/>
    </xf>
    <xf numFmtId="0" fontId="49" fillId="17" borderId="15" xfId="0" applyFont="1" applyFill="1" applyBorder="1" applyAlignment="1">
      <alignment vertical="center"/>
    </xf>
    <xf numFmtId="0" fontId="2" fillId="15" borderId="21" xfId="0" applyFont="1" applyFill="1" applyBorder="1"/>
    <xf numFmtId="0" fontId="2" fillId="15" borderId="12" xfId="0" applyFont="1" applyFill="1" applyBorder="1"/>
    <xf numFmtId="0" fontId="2" fillId="15" borderId="22" xfId="0" applyFont="1" applyFill="1" applyBorder="1"/>
    <xf numFmtId="0" fontId="51" fillId="15" borderId="23" xfId="0" applyFont="1" applyFill="1" applyBorder="1"/>
    <xf numFmtId="0" fontId="2" fillId="15" borderId="28" xfId="0" applyFont="1" applyFill="1" applyBorder="1"/>
    <xf numFmtId="0" fontId="50" fillId="15" borderId="23" xfId="0" applyFont="1" applyFill="1" applyBorder="1" applyAlignment="1">
      <alignment horizontal="left"/>
    </xf>
    <xf numFmtId="0" fontId="50" fillId="15" borderId="0" xfId="0" applyFont="1" applyFill="1" applyAlignment="1">
      <alignment horizontal="left"/>
    </xf>
    <xf numFmtId="0" fontId="50" fillId="15" borderId="0" xfId="0" applyFont="1" applyFill="1"/>
    <xf numFmtId="0" fontId="4" fillId="15" borderId="0" xfId="0" applyFont="1" applyFill="1" applyAlignment="1">
      <alignment horizontal="center"/>
    </xf>
    <xf numFmtId="0" fontId="4" fillId="15" borderId="28" xfId="0" applyFont="1" applyFill="1" applyBorder="1" applyAlignment="1">
      <alignment horizontal="center"/>
    </xf>
    <xf numFmtId="0" fontId="2" fillId="15" borderId="23" xfId="0" applyFont="1" applyFill="1" applyBorder="1"/>
    <xf numFmtId="0" fontId="4" fillId="15" borderId="0" xfId="0" applyFont="1" applyFill="1" applyAlignment="1">
      <alignment horizontal="left"/>
    </xf>
    <xf numFmtId="0" fontId="4" fillId="15" borderId="28" xfId="0" applyFont="1" applyFill="1" applyBorder="1" applyAlignment="1">
      <alignment horizontal="left"/>
    </xf>
    <xf numFmtId="0" fontId="55" fillId="0" borderId="0" xfId="0" applyFont="1"/>
    <xf numFmtId="0" fontId="56" fillId="15" borderId="0" xfId="0" applyFont="1" applyFill="1" applyAlignment="1">
      <alignment horizontal="center"/>
    </xf>
    <xf numFmtId="0" fontId="56" fillId="15" borderId="28" xfId="0" applyFont="1" applyFill="1" applyBorder="1" applyAlignment="1">
      <alignment horizontal="center"/>
    </xf>
    <xf numFmtId="0" fontId="2" fillId="15" borderId="24" xfId="0" applyFont="1" applyFill="1" applyBorder="1"/>
    <xf numFmtId="0" fontId="2" fillId="15" borderId="10" xfId="0" applyFont="1" applyFill="1" applyBorder="1"/>
    <xf numFmtId="0" fontId="4" fillId="15" borderId="10" xfId="0" applyFont="1" applyFill="1" applyBorder="1" applyAlignment="1">
      <alignment horizontal="center"/>
    </xf>
    <xf numFmtId="0" fontId="4" fillId="15" borderId="29" xfId="0" applyFont="1" applyFill="1" applyBorder="1" applyAlignment="1">
      <alignment horizontal="center"/>
    </xf>
    <xf numFmtId="2" fontId="2" fillId="15" borderId="0" xfId="0" applyNumberFormat="1" applyFont="1" applyFill="1"/>
    <xf numFmtId="0" fontId="4" fillId="0" borderId="0" xfId="0" applyFont="1" applyAlignment="1">
      <alignment horizontal="left"/>
    </xf>
    <xf numFmtId="0" fontId="4" fillId="0" borderId="0" xfId="0" applyFont="1" applyAlignment="1">
      <alignment horizontal="centerContinuous"/>
    </xf>
    <xf numFmtId="167" fontId="2" fillId="15" borderId="0" xfId="28" applyNumberFormat="1" applyFont="1" applyFill="1" applyBorder="1" applyAlignment="1" applyProtection="1"/>
    <xf numFmtId="0" fontId="4" fillId="15" borderId="11" xfId="0" applyFont="1" applyFill="1" applyBorder="1" applyAlignment="1" applyProtection="1">
      <alignment horizontal="center" vertical="top"/>
      <protection locked="0"/>
    </xf>
    <xf numFmtId="0" fontId="4" fillId="15" borderId="28" xfId="0" applyFont="1" applyFill="1" applyBorder="1" applyAlignment="1" applyProtection="1">
      <alignment horizontal="center" vertical="top"/>
      <protection locked="0"/>
    </xf>
    <xf numFmtId="0" fontId="2" fillId="0" borderId="0" xfId="0" applyFont="1" applyAlignment="1">
      <alignment horizontal="center"/>
    </xf>
    <xf numFmtId="0" fontId="53" fillId="16" borderId="0" xfId="0" applyFont="1" applyFill="1" applyAlignment="1">
      <alignment horizontal="center"/>
    </xf>
    <xf numFmtId="0" fontId="53" fillId="0" borderId="0" xfId="0" applyFont="1"/>
    <xf numFmtId="167" fontId="2" fillId="15" borderId="0" xfId="28" applyNumberFormat="1" applyFont="1" applyFill="1" applyBorder="1" applyAlignment="1">
      <alignment horizontal="right"/>
    </xf>
    <xf numFmtId="0" fontId="57" fillId="15" borderId="28" xfId="0" applyFont="1" applyFill="1" applyBorder="1" applyAlignment="1" applyProtection="1">
      <alignment vertical="top"/>
      <protection locked="0"/>
    </xf>
    <xf numFmtId="0" fontId="2" fillId="0" borderId="0" xfId="0" quotePrefix="1" applyFont="1" applyAlignment="1">
      <alignment horizontal="center"/>
    </xf>
    <xf numFmtId="0" fontId="53" fillId="16" borderId="0" xfId="0" quotePrefix="1" applyFont="1" applyFill="1" applyAlignment="1">
      <alignment horizontal="center"/>
    </xf>
    <xf numFmtId="9" fontId="2" fillId="15" borderId="0" xfId="47" applyFont="1" applyFill="1" applyBorder="1" applyAlignment="1">
      <alignment horizontal="right"/>
    </xf>
    <xf numFmtId="0" fontId="46" fillId="16" borderId="0" xfId="0" applyFont="1" applyFill="1"/>
    <xf numFmtId="0" fontId="4" fillId="15" borderId="23" xfId="0" applyFont="1" applyFill="1" applyBorder="1" applyAlignment="1">
      <alignment horizontal="left" vertical="center"/>
    </xf>
    <xf numFmtId="0" fontId="4" fillId="15" borderId="0" xfId="0" applyFont="1" applyFill="1" applyAlignment="1">
      <alignment horizontal="left" vertical="center"/>
    </xf>
    <xf numFmtId="0" fontId="2" fillId="15" borderId="0" xfId="0" applyFont="1" applyFill="1" applyAlignment="1">
      <alignment horizontal="left" vertical="center"/>
    </xf>
    <xf numFmtId="3" fontId="51" fillId="20" borderId="11" xfId="28" applyNumberFormat="1" applyFont="1" applyFill="1" applyBorder="1" applyAlignment="1" applyProtection="1">
      <alignment horizontal="center"/>
    </xf>
    <xf numFmtId="0" fontId="2" fillId="15" borderId="0" xfId="0" applyFont="1" applyFill="1" applyAlignment="1">
      <alignment horizontal="left"/>
    </xf>
    <xf numFmtId="0" fontId="2" fillId="15" borderId="28" xfId="0" applyFont="1" applyFill="1" applyBorder="1" applyAlignment="1" applyProtection="1">
      <alignment vertical="top"/>
      <protection locked="0"/>
    </xf>
    <xf numFmtId="0" fontId="4" fillId="15" borderId="23" xfId="0" applyFont="1" applyFill="1" applyBorder="1" applyAlignment="1">
      <alignment horizontal="center"/>
    </xf>
    <xf numFmtId="0" fontId="48" fillId="34" borderId="0" xfId="0" applyFont="1" applyFill="1" applyAlignment="1">
      <alignment horizontal="left"/>
    </xf>
    <xf numFmtId="0" fontId="46" fillId="26" borderId="0" xfId="0" applyFont="1" applyFill="1"/>
    <xf numFmtId="0" fontId="2" fillId="15" borderId="23" xfId="0" applyFont="1" applyFill="1" applyBorder="1" applyAlignment="1">
      <alignment horizontal="left"/>
    </xf>
    <xf numFmtId="0" fontId="2" fillId="15" borderId="23" xfId="0" applyFont="1" applyFill="1" applyBorder="1" applyAlignment="1">
      <alignment horizontal="left" vertical="center"/>
    </xf>
    <xf numFmtId="0" fontId="53" fillId="26" borderId="0" xfId="0" applyFont="1" applyFill="1"/>
    <xf numFmtId="0" fontId="2" fillId="15" borderId="29" xfId="0" applyFont="1" applyFill="1" applyBorder="1"/>
    <xf numFmtId="0" fontId="2" fillId="0" borderId="23" xfId="0" applyFont="1" applyBorder="1"/>
    <xf numFmtId="2" fontId="2" fillId="15" borderId="23" xfId="0" applyNumberFormat="1" applyFont="1" applyFill="1" applyBorder="1" applyAlignment="1">
      <alignment horizontal="left"/>
    </xf>
    <xf numFmtId="2" fontId="2" fillId="15" borderId="0" xfId="0" applyNumberFormat="1" applyFont="1" applyFill="1" applyAlignment="1">
      <alignment horizontal="left"/>
    </xf>
    <xf numFmtId="0" fontId="58" fillId="16" borderId="0" xfId="0" applyFont="1" applyFill="1"/>
    <xf numFmtId="0" fontId="2" fillId="16" borderId="0" xfId="40" applyFill="1"/>
    <xf numFmtId="0" fontId="2" fillId="0" borderId="0" xfId="40"/>
    <xf numFmtId="0" fontId="46" fillId="17" borderId="14" xfId="43" applyFont="1" applyFill="1" applyBorder="1" applyAlignment="1">
      <alignment vertical="center"/>
    </xf>
    <xf numFmtId="0" fontId="45" fillId="17" borderId="15" xfId="43" applyFont="1" applyFill="1" applyBorder="1" applyAlignment="1">
      <alignment vertical="center"/>
    </xf>
    <xf numFmtId="0" fontId="46" fillId="17" borderId="15" xfId="43" applyFont="1" applyFill="1" applyBorder="1" applyAlignment="1">
      <alignment vertical="center"/>
    </xf>
    <xf numFmtId="0" fontId="46" fillId="17" borderId="16" xfId="43" applyFont="1" applyFill="1" applyBorder="1" applyAlignment="1">
      <alignment horizontal="right" vertical="center"/>
    </xf>
    <xf numFmtId="0" fontId="2" fillId="18" borderId="18" xfId="43" applyFont="1" applyFill="1" applyBorder="1" applyAlignment="1">
      <alignment vertical="center"/>
    </xf>
    <xf numFmtId="0" fontId="51" fillId="18" borderId="0" xfId="0" applyFont="1" applyFill="1"/>
    <xf numFmtId="0" fontId="2" fillId="18" borderId="17" xfId="43" applyFont="1" applyFill="1" applyBorder="1" applyAlignment="1">
      <alignment vertical="center"/>
    </xf>
    <xf numFmtId="0" fontId="2" fillId="18" borderId="0" xfId="43" applyFont="1" applyFill="1" applyAlignment="1">
      <alignment vertical="center"/>
    </xf>
    <xf numFmtId="0" fontId="2" fillId="18" borderId="17" xfId="43" applyFont="1" applyFill="1" applyBorder="1" applyAlignment="1">
      <alignment horizontal="left" vertical="center" wrapText="1"/>
    </xf>
    <xf numFmtId="0" fontId="2" fillId="18" borderId="0" xfId="43" applyFont="1" applyFill="1" applyAlignment="1">
      <alignment horizontal="left" vertical="center" wrapText="1"/>
    </xf>
    <xf numFmtId="0" fontId="2" fillId="18" borderId="0" xfId="43" applyFont="1" applyFill="1" applyAlignment="1">
      <alignment horizontal="left" vertical="center"/>
    </xf>
    <xf numFmtId="0" fontId="2" fillId="0" borderId="11" xfId="43" applyFont="1" applyBorder="1" applyAlignment="1" applyProtection="1">
      <alignment horizontal="right" vertical="center"/>
      <protection locked="0"/>
    </xf>
    <xf numFmtId="0" fontId="2" fillId="18" borderId="0" xfId="43" applyFont="1" applyFill="1" applyAlignment="1">
      <alignment horizontal="right" vertical="center"/>
    </xf>
    <xf numFmtId="0" fontId="59" fillId="18" borderId="17" xfId="43" applyFont="1" applyFill="1" applyBorder="1" applyAlignment="1">
      <alignment horizontal="center" vertical="center"/>
    </xf>
    <xf numFmtId="0" fontId="2" fillId="18" borderId="20" xfId="43" applyFont="1" applyFill="1" applyBorder="1" applyAlignment="1">
      <alignment vertical="center"/>
    </xf>
    <xf numFmtId="0" fontId="2" fillId="18" borderId="25" xfId="43" applyFont="1" applyFill="1" applyBorder="1" applyAlignment="1">
      <alignment vertical="center"/>
    </xf>
    <xf numFmtId="0" fontId="2" fillId="18" borderId="26" xfId="43" applyFont="1" applyFill="1" applyBorder="1" applyAlignment="1">
      <alignment vertical="center"/>
    </xf>
    <xf numFmtId="0" fontId="45" fillId="17" borderId="19" xfId="43" applyFont="1" applyFill="1" applyBorder="1" applyAlignment="1">
      <alignment horizontal="left" vertical="center"/>
    </xf>
    <xf numFmtId="0" fontId="45" fillId="17" borderId="13" xfId="43" applyFont="1" applyFill="1" applyBorder="1" applyAlignment="1" applyProtection="1">
      <alignment horizontal="left" vertical="center"/>
      <protection locked="0"/>
    </xf>
    <xf numFmtId="0" fontId="45" fillId="17" borderId="27" xfId="43" applyFont="1" applyFill="1" applyBorder="1" applyAlignment="1">
      <alignment horizontal="right" vertical="center"/>
    </xf>
    <xf numFmtId="0" fontId="2" fillId="18" borderId="18" xfId="43" applyFont="1" applyFill="1" applyBorder="1" applyAlignment="1">
      <alignment horizontal="right" vertical="center"/>
    </xf>
    <xf numFmtId="0" fontId="60" fillId="18" borderId="0" xfId="35" applyFont="1" applyFill="1" applyBorder="1" applyAlignment="1" applyProtection="1">
      <alignment horizontal="left" vertical="center"/>
    </xf>
    <xf numFmtId="0" fontId="4" fillId="18" borderId="0" xfId="43" applyFont="1" applyFill="1" applyAlignment="1">
      <alignment horizontal="left" vertical="center"/>
    </xf>
    <xf numFmtId="0" fontId="2" fillId="18" borderId="20" xfId="43" applyFont="1" applyFill="1" applyBorder="1" applyAlignment="1">
      <alignment horizontal="right" vertical="center"/>
    </xf>
    <xf numFmtId="0" fontId="2" fillId="18" borderId="25" xfId="43" applyFont="1" applyFill="1" applyBorder="1" applyAlignment="1">
      <alignment horizontal="right" vertical="center"/>
    </xf>
    <xf numFmtId="0" fontId="0" fillId="26" borderId="0" xfId="0" applyFill="1"/>
    <xf numFmtId="170" fontId="2" fillId="0" borderId="0" xfId="28" applyNumberFormat="1" applyFont="1" applyFill="1"/>
    <xf numFmtId="171" fontId="36" fillId="0" borderId="0" xfId="0" applyNumberFormat="1" applyFont="1" applyAlignment="1">
      <alignment horizontal="center"/>
    </xf>
    <xf numFmtId="0" fontId="2" fillId="30" borderId="0" xfId="0" applyFont="1" applyFill="1" applyAlignment="1">
      <alignment horizontal="left" vertical="top" wrapText="1"/>
    </xf>
    <xf numFmtId="0" fontId="2" fillId="15" borderId="45" xfId="0" applyFont="1" applyFill="1" applyBorder="1" applyAlignment="1">
      <alignment horizontal="left" vertical="top" wrapText="1"/>
    </xf>
    <xf numFmtId="0" fontId="2" fillId="18" borderId="0" xfId="43" applyFont="1" applyFill="1" applyAlignment="1">
      <alignment horizontal="left" vertical="top" wrapText="1"/>
    </xf>
    <xf numFmtId="0" fontId="2" fillId="15" borderId="11" xfId="43" applyFont="1" applyFill="1" applyBorder="1" applyAlignment="1" applyProtection="1">
      <alignment horizontal="left" vertical="top"/>
      <protection locked="0"/>
    </xf>
    <xf numFmtId="0" fontId="2" fillId="0" borderId="11" xfId="43" applyFont="1" applyBorder="1" applyAlignment="1" applyProtection="1">
      <alignment horizontal="left" vertical="center" wrapText="1"/>
      <protection locked="0"/>
    </xf>
    <xf numFmtId="0" fontId="31" fillId="16" borderId="0" xfId="0" applyFont="1" applyFill="1"/>
    <xf numFmtId="0" fontId="2" fillId="32" borderId="11" xfId="43" applyFont="1" applyFill="1" applyBorder="1" applyAlignment="1" applyProtection="1">
      <alignment horizontal="left" vertical="top" wrapText="1"/>
      <protection locked="0"/>
    </xf>
    <xf numFmtId="0" fontId="36" fillId="15" borderId="11" xfId="0" applyFont="1" applyFill="1" applyBorder="1" applyAlignment="1">
      <alignment horizontal="center"/>
    </xf>
    <xf numFmtId="0" fontId="0" fillId="0" borderId="45" xfId="0" applyBorder="1"/>
    <xf numFmtId="0" fontId="0" fillId="0" borderId="51" xfId="0" applyBorder="1"/>
    <xf numFmtId="0" fontId="0" fillId="0" borderId="54" xfId="0" applyBorder="1"/>
    <xf numFmtId="0" fontId="2" fillId="0" borderId="55" xfId="0" applyFont="1" applyBorder="1" applyAlignment="1">
      <alignment horizontal="justify" vertical="center" wrapText="1"/>
    </xf>
    <xf numFmtId="0" fontId="2" fillId="0" borderId="56" xfId="0" applyFont="1" applyBorder="1" applyAlignment="1">
      <alignment vertical="center" wrapText="1"/>
    </xf>
    <xf numFmtId="0" fontId="2" fillId="0" borderId="56" xfId="0" applyFont="1" applyBorder="1" applyAlignment="1">
      <alignment horizontal="justify" vertical="center" wrapText="1"/>
    </xf>
    <xf numFmtId="0" fontId="2" fillId="0" borderId="56" xfId="0" applyFont="1" applyBorder="1" applyAlignment="1">
      <alignment horizontal="left" vertical="center" wrapText="1"/>
    </xf>
    <xf numFmtId="0" fontId="63" fillId="0" borderId="56" xfId="0" applyFont="1" applyBorder="1" applyAlignment="1">
      <alignment horizontal="justify" vertical="center" wrapText="1"/>
    </xf>
    <xf numFmtId="0" fontId="7" fillId="0" borderId="56" xfId="35" applyBorder="1" applyAlignment="1" applyProtection="1">
      <alignment vertical="center" wrapText="1"/>
    </xf>
    <xf numFmtId="0" fontId="64" fillId="36" borderId="56" xfId="0" applyFont="1" applyFill="1" applyBorder="1" applyAlignment="1">
      <alignment vertical="center" wrapText="1"/>
    </xf>
    <xf numFmtId="0" fontId="64" fillId="0" borderId="56" xfId="0" applyFont="1" applyBorder="1" applyAlignment="1">
      <alignment vertical="center" wrapText="1"/>
    </xf>
    <xf numFmtId="0" fontId="4" fillId="0" borderId="56" xfId="0" applyFont="1" applyBorder="1" applyAlignment="1">
      <alignment vertical="center" wrapText="1"/>
    </xf>
    <xf numFmtId="0" fontId="4" fillId="0" borderId="56" xfId="0" applyFont="1" applyBorder="1" applyAlignment="1">
      <alignment horizontal="justify" vertical="center" wrapText="1"/>
    </xf>
    <xf numFmtId="0" fontId="0" fillId="0" borderId="56" xfId="0" applyBorder="1" applyAlignment="1">
      <alignment wrapText="1"/>
    </xf>
    <xf numFmtId="0" fontId="4" fillId="0" borderId="56" xfId="0" applyFont="1" applyBorder="1" applyAlignment="1">
      <alignment horizontal="center" vertical="center" wrapText="1"/>
    </xf>
    <xf numFmtId="0" fontId="2" fillId="0" borderId="56" xfId="0" applyFont="1" applyBorder="1" applyAlignment="1">
      <alignment vertical="center"/>
    </xf>
    <xf numFmtId="0" fontId="7" fillId="0" borderId="45" xfId="35" applyBorder="1" applyAlignment="1" applyProtection="1">
      <alignment horizontal="left" vertical="center" indent="2"/>
    </xf>
    <xf numFmtId="0" fontId="7" fillId="0" borderId="54" xfId="35" applyBorder="1" applyAlignment="1" applyProtection="1">
      <alignment horizontal="left" vertical="center" indent="2"/>
    </xf>
    <xf numFmtId="0" fontId="2" fillId="0" borderId="56" xfId="0" applyFont="1" applyBorder="1" applyAlignment="1">
      <alignment horizontal="left" vertical="center" indent="1"/>
    </xf>
    <xf numFmtId="0" fontId="63" fillId="0" borderId="56" xfId="0" applyFont="1" applyBorder="1" applyAlignment="1">
      <alignment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0" fillId="0" borderId="58" xfId="0" applyBorder="1"/>
    <xf numFmtId="0" fontId="2" fillId="0" borderId="59" xfId="0" applyFont="1" applyBorder="1" applyAlignment="1">
      <alignment horizontal="justify" vertical="center" wrapText="1"/>
    </xf>
    <xf numFmtId="0" fontId="0" fillId="0" borderId="60" xfId="0" applyBorder="1"/>
    <xf numFmtId="0" fontId="0" fillId="0" borderId="56" xfId="0" applyBorder="1"/>
    <xf numFmtId="0" fontId="0" fillId="0" borderId="56" xfId="0" applyBorder="1" applyAlignment="1">
      <alignment horizontal="left" indent="1"/>
    </xf>
    <xf numFmtId="0" fontId="2" fillId="0" borderId="56" xfId="0" applyFont="1" applyBorder="1" applyAlignment="1">
      <alignment horizontal="left" indent="1"/>
    </xf>
    <xf numFmtId="0" fontId="2" fillId="23" borderId="0" xfId="0" applyFont="1" applyFill="1" applyAlignment="1">
      <alignment horizontal="center" vertical="center" wrapText="1"/>
    </xf>
    <xf numFmtId="0" fontId="39" fillId="24" borderId="0" xfId="0" applyFont="1" applyFill="1" applyAlignment="1">
      <alignment horizontal="center" vertical="center" wrapText="1"/>
    </xf>
    <xf numFmtId="0" fontId="39" fillId="24" borderId="0" xfId="0" applyFont="1" applyFill="1" applyAlignment="1">
      <alignment horizontal="center" vertical="top" wrapText="1"/>
    </xf>
    <xf numFmtId="0" fontId="2" fillId="23" borderId="0" xfId="0" applyFont="1" applyFill="1" applyAlignment="1">
      <alignment horizontal="left" wrapText="1"/>
    </xf>
    <xf numFmtId="0" fontId="2" fillId="0" borderId="0" xfId="0" applyFont="1" applyAlignment="1">
      <alignment wrapText="1"/>
    </xf>
    <xf numFmtId="0" fontId="4" fillId="23" borderId="0" xfId="0" applyFont="1" applyFill="1" applyAlignment="1">
      <alignment horizontal="center" vertical="center" wrapText="1"/>
    </xf>
    <xf numFmtId="0" fontId="2" fillId="18" borderId="31" xfId="0" applyFont="1" applyFill="1" applyBorder="1"/>
    <xf numFmtId="0" fontId="0" fillId="0" borderId="32" xfId="0" applyBorder="1"/>
    <xf numFmtId="0" fontId="0" fillId="0" borderId="33" xfId="0" applyBorder="1"/>
    <xf numFmtId="0" fontId="2" fillId="18" borderId="31" xfId="0" applyFont="1" applyFill="1" applyBorder="1" applyAlignment="1">
      <alignment wrapText="1"/>
    </xf>
    <xf numFmtId="0" fontId="0" fillId="0" borderId="33" xfId="0" applyBorder="1" applyAlignment="1">
      <alignment wrapText="1"/>
    </xf>
    <xf numFmtId="0" fontId="2" fillId="0" borderId="45" xfId="0" applyFont="1" applyBorder="1" applyAlignment="1">
      <alignment horizontal="left" wrapText="1"/>
    </xf>
    <xf numFmtId="0" fontId="2" fillId="0" borderId="45" xfId="0" applyFont="1" applyBorder="1"/>
    <xf numFmtId="0" fontId="2" fillId="0" borderId="45" xfId="0" applyFont="1" applyBorder="1" applyAlignment="1">
      <alignment horizontal="right" wrapText="1"/>
    </xf>
    <xf numFmtId="0" fontId="2" fillId="0" borderId="52" xfId="0" applyFont="1" applyBorder="1" applyAlignment="1">
      <alignment horizontal="right" wrapText="1"/>
    </xf>
    <xf numFmtId="0" fontId="4" fillId="15" borderId="0" xfId="0" applyFont="1" applyFill="1"/>
    <xf numFmtId="0" fontId="2" fillId="0" borderId="0" xfId="0" applyFont="1"/>
    <xf numFmtId="0" fontId="2" fillId="15" borderId="0" xfId="0" applyFont="1" applyFill="1" applyAlignment="1">
      <alignment horizontal="left" vertical="top" wrapText="1"/>
    </xf>
    <xf numFmtId="0" fontId="2" fillId="0" borderId="0" xfId="0" applyFont="1" applyAlignment="1">
      <alignment horizontal="left" vertical="top" wrapText="1"/>
    </xf>
    <xf numFmtId="0" fontId="2" fillId="15" borderId="0" xfId="0" applyFont="1" applyFill="1" applyAlignment="1">
      <alignment horizontal="right" wrapText="1"/>
    </xf>
    <xf numFmtId="0" fontId="2" fillId="0" borderId="0" xfId="0" applyFont="1" applyAlignment="1">
      <alignment horizontal="right" wrapText="1"/>
    </xf>
    <xf numFmtId="0" fontId="2" fillId="15" borderId="0" xfId="0" applyFont="1" applyFill="1" applyAlignment="1" applyProtection="1">
      <alignment wrapText="1"/>
      <protection locked="0"/>
    </xf>
    <xf numFmtId="0" fontId="2" fillId="0" borderId="0" xfId="0" applyFont="1" applyAlignment="1" applyProtection="1">
      <alignment wrapText="1"/>
      <protection locked="0"/>
    </xf>
    <xf numFmtId="0" fontId="2" fillId="15" borderId="32" xfId="0" applyFont="1" applyFill="1" applyBorder="1" applyAlignment="1" applyProtection="1">
      <alignment wrapText="1"/>
      <protection locked="0"/>
    </xf>
    <xf numFmtId="0" fontId="2" fillId="0" borderId="32" xfId="0" applyFont="1" applyBorder="1" applyAlignment="1" applyProtection="1">
      <alignment wrapText="1"/>
      <protection locked="0"/>
    </xf>
    <xf numFmtId="0" fontId="4" fillId="15" borderId="0" xfId="0" applyFont="1" applyFill="1" applyAlignment="1">
      <alignment horizontal="center" vertical="center" wrapText="1"/>
    </xf>
    <xf numFmtId="0" fontId="4" fillId="0" borderId="0" xfId="0" applyFont="1" applyAlignment="1">
      <alignment horizontal="center" vertical="center" wrapText="1"/>
    </xf>
    <xf numFmtId="0" fontId="2" fillId="15" borderId="45" xfId="0" applyFont="1" applyFill="1" applyBorder="1" applyAlignment="1">
      <alignment horizontal="left" vertical="top" wrapText="1"/>
    </xf>
    <xf numFmtId="0" fontId="2" fillId="0" borderId="45" xfId="0" applyFont="1" applyBorder="1" applyAlignment="1">
      <alignment horizontal="left" vertical="top" wrapText="1"/>
    </xf>
    <xf numFmtId="0" fontId="2" fillId="15" borderId="43" xfId="0" applyFont="1" applyFill="1" applyBorder="1" applyAlignment="1" applyProtection="1">
      <alignment vertical="top" wrapText="1"/>
      <protection locked="0"/>
    </xf>
    <xf numFmtId="0" fontId="2" fillId="0" borderId="44" xfId="0" applyFont="1" applyBorder="1" applyAlignment="1">
      <alignment vertical="top" wrapText="1"/>
    </xf>
    <xf numFmtId="0" fontId="2" fillId="0" borderId="30" xfId="0" applyFont="1" applyBorder="1" applyAlignment="1">
      <alignment vertical="top" wrapText="1"/>
    </xf>
    <xf numFmtId="49" fontId="32" fillId="33" borderId="31" xfId="0" applyNumberFormat="1" applyFont="1" applyFill="1" applyBorder="1" applyAlignment="1">
      <alignment horizontal="center" vertical="center" wrapText="1"/>
    </xf>
    <xf numFmtId="49" fontId="32" fillId="33" borderId="32" xfId="0" applyNumberFormat="1" applyFont="1" applyFill="1" applyBorder="1" applyAlignment="1">
      <alignment horizontal="center" vertical="center" wrapText="1"/>
    </xf>
    <xf numFmtId="49" fontId="32" fillId="33" borderId="33" xfId="0" applyNumberFormat="1" applyFont="1" applyFill="1" applyBorder="1" applyAlignment="1">
      <alignment horizontal="center" vertical="center" wrapText="1"/>
    </xf>
    <xf numFmtId="49" fontId="43" fillId="0" borderId="31" xfId="0" applyNumberFormat="1" applyFont="1" applyBorder="1" applyAlignment="1">
      <alignment horizontal="center" vertical="center" wrapText="1"/>
    </xf>
    <xf numFmtId="49" fontId="43" fillId="0" borderId="33" xfId="0" applyNumberFormat="1" applyFont="1" applyBorder="1" applyAlignment="1">
      <alignment horizontal="center" vertical="center" wrapText="1"/>
    </xf>
    <xf numFmtId="0" fontId="43" fillId="0" borderId="31" xfId="0" applyFont="1" applyBorder="1" applyAlignment="1">
      <alignment horizontal="center" vertical="center" wrapText="1"/>
    </xf>
    <xf numFmtId="0" fontId="43" fillId="0" borderId="33" xfId="0" applyFont="1" applyBorder="1" applyAlignment="1">
      <alignment horizontal="center" vertical="center" wrapText="1"/>
    </xf>
    <xf numFmtId="0" fontId="32" fillId="33" borderId="31"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2" fillId="33" borderId="33" xfId="0" applyFont="1" applyFill="1" applyBorder="1" applyAlignment="1">
      <alignment horizontal="center"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2" xfId="39" xr:uid="{00000000-0005-0000-0000-000027000000}"/>
    <cellStyle name="Normal_BR1Form 201112" xfId="40" xr:uid="{00000000-0005-0000-0000-000028000000}"/>
    <cellStyle name="Normal_Details" xfId="41" xr:uid="{00000000-0005-0000-0000-000029000000}"/>
    <cellStyle name="Normal_In512" xfId="42" xr:uid="{00000000-0005-0000-0000-00002A000000}"/>
    <cellStyle name="Normal_STOCK_512_2009_10_001" xfId="43" xr:uid="{00000000-0005-0000-0000-00002B000000}"/>
    <cellStyle name="Normal_STOCK_512_2009_10_001 2"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5">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ont>
        <b val="0"/>
        <i val="0"/>
        <strike val="0"/>
        <condense val="0"/>
        <extend val="0"/>
        <outline val="0"/>
        <shadow val="0"/>
        <u val="none"/>
        <vertAlign val="baseline"/>
        <sz val="12"/>
        <color auto="1"/>
        <name val="Arial"/>
        <family val="2"/>
        <scheme val="none"/>
      </font>
      <numFmt numFmtId="170"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Drop" dropStyle="combo" dx="31" fmlaLink="$Q$6" fmlaRange="Details!$I$7:$I$29" noThreeD="1" sel="1" val="0"/>
</file>

<file path=xl/ctrlProps/ctrlProp2.xml><?xml version="1.0" encoding="utf-8"?>
<formControlPr xmlns="http://schemas.microsoft.com/office/spreadsheetml/2009/9/main" objectType="Drop" dropLines="2" dropStyle="combo" dx="31" fmlaLink="$Q$8" fmlaRange="$R$8:$R$9" noThreeD="1" sel="2" val="0"/>
</file>

<file path=xl/ctrlProps/ctrlProp3.xml><?xml version="1.0" encoding="utf-8"?>
<formControlPr xmlns="http://schemas.microsoft.com/office/spreadsheetml/2009/9/main" objectType="Drop" dropLines="2" dropStyle="combo" dx="31" fmlaLink="Transfer!$H$6" fmlaRange="Transfer!$H$4:$H$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10</xdr:row>
          <xdr:rowOff>123825</xdr:rowOff>
        </xdr:from>
        <xdr:to>
          <xdr:col>13</xdr:col>
          <xdr:colOff>85725</xdr:colOff>
          <xdr:row>11</xdr:row>
          <xdr:rowOff>66675</xdr:rowOff>
        </xdr:to>
        <xdr:sp macro="" textlink="">
          <xdr:nvSpPr>
            <xdr:cNvPr id="20481" name="Drop Down 1" descr="Dropdown Box - Please Select Your Authority&#10;"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139700</xdr:colOff>
      <xdr:row>2</xdr:row>
      <xdr:rowOff>50800</xdr:rowOff>
    </xdr:from>
    <xdr:to>
      <xdr:col>5</xdr:col>
      <xdr:colOff>120650</xdr:colOff>
      <xdr:row>6</xdr:row>
      <xdr:rowOff>107950</xdr:rowOff>
    </xdr:to>
    <xdr:pic>
      <xdr:nvPicPr>
        <xdr:cNvPr id="20599" name="Picture 29" descr="sd-logo transparent1">
          <a:extLst>
            <a:ext uri="{FF2B5EF4-FFF2-40B4-BE49-F238E27FC236}">
              <a16:creationId xmlns:a16="http://schemas.microsoft.com/office/drawing/2014/main" id="{00000000-0008-0000-0000-000077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527050"/>
          <a:ext cx="23749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44450</xdr:colOff>
      <xdr:row>41</xdr:row>
      <xdr:rowOff>12700</xdr:rowOff>
    </xdr:from>
    <xdr:to>
      <xdr:col>12</xdr:col>
      <xdr:colOff>184150</xdr:colOff>
      <xdr:row>49</xdr:row>
      <xdr:rowOff>101600</xdr:rowOff>
    </xdr:to>
    <xdr:pic>
      <xdr:nvPicPr>
        <xdr:cNvPr id="20600" name="Picture 10">
          <a:extLst>
            <a:ext uri="{FF2B5EF4-FFF2-40B4-BE49-F238E27FC236}">
              <a16:creationId xmlns:a16="http://schemas.microsoft.com/office/drawing/2014/main" id="{00000000-0008-0000-0000-0000785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0" y="9740900"/>
          <a:ext cx="15430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657225</xdr:colOff>
          <xdr:row>7</xdr:row>
          <xdr:rowOff>152400</xdr:rowOff>
        </xdr:from>
        <xdr:to>
          <xdr:col>13</xdr:col>
          <xdr:colOff>66675</xdr:colOff>
          <xdr:row>8</xdr:row>
          <xdr:rowOff>66675</xdr:rowOff>
        </xdr:to>
        <xdr:sp macro="" textlink="">
          <xdr:nvSpPr>
            <xdr:cNvPr id="20482" name="Drop Down 2" descr="Dropdown Box - Please Select Your Language"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76200</xdr:rowOff>
        </xdr:from>
        <xdr:to>
          <xdr:col>13</xdr:col>
          <xdr:colOff>66675</xdr:colOff>
          <xdr:row>10</xdr:row>
          <xdr:rowOff>9525</xdr:rowOff>
        </xdr:to>
        <xdr:sp macro="" textlink="">
          <xdr:nvSpPr>
            <xdr:cNvPr id="20488" name="Drop Down 8" descr="Dropdown Box - Please Select NDR3 Audited or NDR3 Unaudited"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DR_1" connectionId="3" xr16:uid="{00000000-0016-0000-0800-000001000000}" autoFormatId="16" applyNumberFormats="0" applyBorderFormats="0" applyFontFormats="0" applyPatternFormats="0" applyAlignmentFormats="0" applyWidthHeightFormats="0">
  <queryTableRefresh nextId="3">
    <queryTableFields count="2">
      <queryTableField id="1" name="Expr1" tableColumnId="1"/>
      <queryTableField id="2" name="Data"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LGFR___Contacts___Master_Spreadsheet___Updated_2022_02" displayName="Table_LGFR___Contacts___Master_Spreadsheet___Updated_2022_02" ref="K6:V28" totalsRowShown="0">
  <autoFilter ref="K6:V28" xr:uid="{00000000-0009-0000-0100-000001000000}"/>
  <tableColumns count="12">
    <tableColumn id="1" xr3:uid="{00000000-0010-0000-0000-000001000000}" name="AuthCode"/>
    <tableColumn id="2" xr3:uid="{00000000-0010-0000-0000-000002000000}" name="Authority name"/>
    <tableColumn id="3" xr3:uid="{00000000-0010-0000-0000-000003000000}" name="CFO Name"/>
    <tableColumn id="4" xr3:uid="{00000000-0010-0000-0000-000004000000}" name="address 1"/>
    <tableColumn id="5" xr3:uid="{00000000-0010-0000-0000-000005000000}" name="address 2"/>
    <tableColumn id="6" xr3:uid="{00000000-0010-0000-0000-000006000000}" name="address 3 "/>
    <tableColumn id="7" xr3:uid="{00000000-0010-0000-0000-000007000000}" name="address 4"/>
    <tableColumn id="8" xr3:uid="{00000000-0010-0000-0000-000008000000}" name="Post Code"/>
    <tableColumn id="9" xr3:uid="{00000000-0010-0000-0000-000009000000}" name="NDRName"/>
    <tableColumn id="10" xr3:uid="{00000000-0010-0000-0000-00000A000000}" name="NDRSTDCode"/>
    <tableColumn id="11" xr3:uid="{00000000-0010-0000-0000-00000B000000}" name="NDRNumber"/>
    <tableColumn id="12" xr3:uid="{00000000-0010-0000-0000-00000C000000}" name="NDREmai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NDR_1" displayName="Table_NDR_1" ref="A7:B2676" tableType="queryTable" totalsRowShown="0">
  <autoFilter ref="A7:B2676" xr:uid="{00000000-0009-0000-0100-000002000000}"/>
  <tableColumns count="2">
    <tableColumn id="1" xr3:uid="{00000000-0010-0000-0100-000001000000}" uniqueName="1" name="Expr1" queryTableFieldId="1" dataDxfId="4"/>
    <tableColumn id="2" xr3:uid="{00000000-0010-0000-0100-000002000000}" uniqueName="2" name="Data" queryTableFieldId="2" dataDxfId="3" dataCellStyle="Outpu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egislation.hmso.gov.uk/si/si1990/Uksi_19901904_en_1.htm" TargetMode="External"/><Relationship Id="rId2" Type="http://schemas.openxmlformats.org/officeDocument/2006/relationships/hyperlink" Target="http://www.legislation.hmso.gov.uk/si/si1992/Uksi_19923238_en_1.htm" TargetMode="External"/><Relationship Id="rId1" Type="http://schemas.openxmlformats.org/officeDocument/2006/relationships/hyperlink" Target="http://www.hmso.gov.uk/acts/acts1988/Ukpga_19880041_en_1.htm" TargetMode="External"/><Relationship Id="rId5" Type="http://schemas.openxmlformats.org/officeDocument/2006/relationships/hyperlink" Target="mailto:SubsidyControlUnit@gov.wales" TargetMode="External"/><Relationship Id="rId4" Type="http://schemas.openxmlformats.org/officeDocument/2006/relationships/hyperlink" Target="https://www.gov.uk/government/collections/subsidy-control-regim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legislation.gov.uk/ukpga/2003/26/section/64" TargetMode="External"/><Relationship Id="rId2" Type="http://schemas.openxmlformats.org/officeDocument/2006/relationships/hyperlink" Target="http://www.legislation.hmso.gov.uk/si/si1992/Uksi_19923238_en_1.htm" TargetMode="External"/><Relationship Id="rId1" Type="http://schemas.openxmlformats.org/officeDocument/2006/relationships/hyperlink" Target="http://www.hmso.gov.uk/acts/acts1988/Ukpga_19880041_en_1.htm" TargetMode="External"/><Relationship Id="rId4" Type="http://schemas.openxmlformats.org/officeDocument/2006/relationships/hyperlink" Target="mailto:YrUnedRheoliCymorthdaliadau@llyw.cymr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U59"/>
  <sheetViews>
    <sheetView showRowColHeaders="0" tabSelected="1" zoomScale="115" zoomScaleNormal="115" workbookViewId="0"/>
  </sheetViews>
  <sheetFormatPr defaultColWidth="0" defaultRowHeight="0" customHeight="1" zeroHeight="1" x14ac:dyDescent="0.2"/>
  <cols>
    <col min="1" max="1" width="2" style="131" customWidth="1"/>
    <col min="2" max="2" width="2.21875" style="1" customWidth="1"/>
    <col min="3" max="3" width="8.6640625" style="1" customWidth="1"/>
    <col min="4" max="4" width="9" style="1" customWidth="1"/>
    <col min="5" max="5" width="9.109375" style="1" customWidth="1"/>
    <col min="6" max="6" width="7.77734375" style="1" customWidth="1"/>
    <col min="7" max="7" width="8.44140625" style="1" customWidth="1"/>
    <col min="8" max="8" width="8.88671875" style="1" hidden="1" customWidth="1"/>
    <col min="9" max="9" width="2.77734375" style="1" customWidth="1"/>
    <col min="10" max="10" width="8" style="1" customWidth="1"/>
    <col min="11" max="11" width="8.77734375" style="1" customWidth="1"/>
    <col min="12" max="12" width="17" style="1" customWidth="1"/>
    <col min="13" max="13" width="2.77734375" style="1" customWidth="1"/>
    <col min="14" max="15" width="2.88671875" style="1" customWidth="1"/>
    <col min="16" max="16" width="1.77734375" style="1" hidden="1" customWidth="1"/>
    <col min="17" max="17" width="7.109375" style="1" hidden="1" customWidth="1"/>
    <col min="18" max="16384" width="1.77734375" style="1" hidden="1"/>
  </cols>
  <sheetData>
    <row r="1" spans="1:21" s="105" customFormat="1" ht="15" customHeight="1" x14ac:dyDescent="0.2">
      <c r="P1" s="48">
        <v>202324</v>
      </c>
      <c r="Q1" s="1"/>
      <c r="R1" s="1"/>
      <c r="S1" s="1"/>
      <c r="T1" s="1"/>
      <c r="U1" s="1"/>
    </row>
    <row r="2" spans="1:21" ht="22.5" customHeight="1" x14ac:dyDescent="0.2">
      <c r="A2" s="105"/>
      <c r="B2" s="132"/>
      <c r="C2" s="132" t="str">
        <f>Language!D3</f>
        <v>Non-domestic rates final contributions return 2023-24</v>
      </c>
      <c r="D2" s="133"/>
      <c r="E2" s="133"/>
      <c r="F2" s="133"/>
      <c r="G2" s="133"/>
      <c r="H2" s="133"/>
      <c r="I2" s="133"/>
      <c r="J2" s="133"/>
      <c r="K2" s="133"/>
      <c r="L2" s="134" t="str">
        <f>"NDR3"</f>
        <v>NDR3</v>
      </c>
      <c r="M2" s="135"/>
      <c r="N2" s="136" t="s">
        <v>505</v>
      </c>
      <c r="O2" s="105"/>
    </row>
    <row r="3" spans="1:21" ht="15" customHeight="1" x14ac:dyDescent="0.2">
      <c r="A3" s="105"/>
      <c r="B3" s="106"/>
      <c r="C3" s="107"/>
      <c r="D3" s="107"/>
      <c r="E3" s="107"/>
      <c r="F3" s="107"/>
      <c r="G3" s="107"/>
      <c r="H3" s="107"/>
      <c r="I3" s="107"/>
      <c r="J3" s="107"/>
      <c r="K3" s="107"/>
      <c r="L3" s="107"/>
      <c r="M3" s="107"/>
      <c r="N3" s="108"/>
      <c r="O3" s="105"/>
    </row>
    <row r="4" spans="1:21" ht="15" customHeight="1" x14ac:dyDescent="0.2">
      <c r="A4" s="105"/>
      <c r="B4" s="109"/>
      <c r="C4" s="110"/>
      <c r="D4" s="110"/>
      <c r="E4" s="110"/>
      <c r="F4" s="110"/>
      <c r="G4" s="110"/>
      <c r="H4" s="110"/>
      <c r="I4" s="110"/>
      <c r="J4" s="110"/>
      <c r="K4" s="110"/>
      <c r="L4" s="110"/>
      <c r="M4" s="110"/>
      <c r="N4" s="111"/>
      <c r="O4" s="105"/>
    </row>
    <row r="5" spans="1:21" ht="15" customHeight="1" x14ac:dyDescent="0.25">
      <c r="A5" s="105"/>
      <c r="B5" s="109"/>
      <c r="C5" s="110"/>
      <c r="D5" s="110"/>
      <c r="E5" s="110"/>
      <c r="F5" s="110"/>
      <c r="G5" s="110"/>
      <c r="H5" s="110"/>
      <c r="I5" s="110"/>
      <c r="J5" s="110"/>
      <c r="K5" s="110"/>
      <c r="L5" s="36" t="str">
        <f>Language!D5</f>
        <v>Billing Authorities only</v>
      </c>
      <c r="M5" s="110"/>
      <c r="N5" s="111"/>
      <c r="O5" s="105"/>
    </row>
    <row r="6" spans="1:21" ht="15" x14ac:dyDescent="0.2">
      <c r="A6" s="105"/>
      <c r="B6" s="109"/>
      <c r="C6" s="110"/>
      <c r="D6" s="110"/>
      <c r="E6" s="110"/>
      <c r="F6" s="110"/>
      <c r="G6" s="110"/>
      <c r="H6" s="110"/>
      <c r="I6" s="110"/>
      <c r="J6" s="110"/>
      <c r="K6" s="110"/>
      <c r="L6" s="110"/>
      <c r="M6" s="110"/>
      <c r="N6" s="111"/>
      <c r="O6" s="105"/>
      <c r="P6" s="1">
        <v>1</v>
      </c>
      <c r="Q6" s="112">
        <v>1</v>
      </c>
    </row>
    <row r="7" spans="1:21" ht="15" x14ac:dyDescent="0.2">
      <c r="A7" s="105"/>
      <c r="B7" s="109"/>
      <c r="C7" s="110"/>
      <c r="D7" s="110"/>
      <c r="E7" s="110"/>
      <c r="F7" s="110"/>
      <c r="G7" s="110"/>
      <c r="H7" s="110"/>
      <c r="I7" s="110"/>
      <c r="J7" s="110"/>
      <c r="K7" s="110"/>
      <c r="L7" s="110"/>
      <c r="M7" s="110"/>
      <c r="N7" s="111"/>
      <c r="O7" s="105"/>
    </row>
    <row r="8" spans="1:21" ht="30" customHeight="1" x14ac:dyDescent="0.2">
      <c r="A8" s="105"/>
      <c r="B8" s="109"/>
      <c r="C8" s="110" t="s">
        <v>444</v>
      </c>
      <c r="D8" s="110"/>
      <c r="E8" s="110"/>
      <c r="F8" s="110"/>
      <c r="G8" s="110"/>
      <c r="H8" s="110"/>
      <c r="I8" s="110"/>
      <c r="J8" s="110"/>
      <c r="K8" s="110"/>
      <c r="L8" s="110"/>
      <c r="M8" s="110"/>
      <c r="N8" s="111"/>
      <c r="O8" s="105"/>
      <c r="Q8" s="113">
        <v>2</v>
      </c>
      <c r="R8" s="137" t="s">
        <v>443</v>
      </c>
      <c r="S8" s="113"/>
      <c r="T8" s="113"/>
    </row>
    <row r="9" spans="1:21" ht="8.25" customHeight="1" x14ac:dyDescent="0.2">
      <c r="A9" s="105"/>
      <c r="B9" s="109"/>
      <c r="C9" s="110"/>
      <c r="D9" s="110"/>
      <c r="E9" s="110"/>
      <c r="F9" s="110"/>
      <c r="G9" s="110"/>
      <c r="H9" s="110"/>
      <c r="I9" s="110"/>
      <c r="J9" s="110"/>
      <c r="K9" s="110"/>
      <c r="L9" s="110"/>
      <c r="M9" s="110"/>
      <c r="N9" s="111"/>
      <c r="O9" s="105"/>
      <c r="Q9" s="113" t="str">
        <f>IF(Q8=1,"Cym",IF(Q8=2,"Eng"))</f>
        <v>Eng</v>
      </c>
      <c r="R9" s="113" t="s">
        <v>442</v>
      </c>
      <c r="S9" s="113"/>
      <c r="T9" s="113"/>
    </row>
    <row r="10" spans="1:21" ht="27.75" customHeight="1" x14ac:dyDescent="0.25">
      <c r="A10" s="105"/>
      <c r="B10" s="109"/>
      <c r="C10" s="114" t="str">
        <f>Language!D4</f>
        <v xml:space="preserve">                                                 Please select the type of return:</v>
      </c>
      <c r="D10" s="39"/>
      <c r="E10" s="37"/>
      <c r="F10" s="37"/>
      <c r="G10" s="37"/>
      <c r="H10" s="37"/>
      <c r="I10" s="37"/>
      <c r="J10" s="42"/>
      <c r="K10" s="110"/>
      <c r="L10" s="110"/>
      <c r="M10" s="110"/>
      <c r="N10" s="111"/>
      <c r="O10" s="105"/>
    </row>
    <row r="11" spans="1:21" ht="27.75" customHeight="1" thickBot="1" x14ac:dyDescent="0.25">
      <c r="A11" s="105"/>
      <c r="B11" s="109"/>
      <c r="C11" s="114" t="str">
        <f>Language!D6</f>
        <v>Please amend the details for your authority below if necessary:</v>
      </c>
      <c r="D11" s="39"/>
      <c r="E11" s="37"/>
      <c r="F11" s="37"/>
      <c r="G11" s="37"/>
      <c r="H11" s="37"/>
      <c r="I11" s="37"/>
      <c r="J11" s="110"/>
      <c r="K11" s="110"/>
      <c r="L11" s="110"/>
      <c r="M11" s="110"/>
      <c r="N11" s="111"/>
      <c r="O11" s="105"/>
    </row>
    <row r="12" spans="1:21" ht="15" customHeight="1" x14ac:dyDescent="0.25">
      <c r="A12" s="105"/>
      <c r="B12" s="109"/>
      <c r="C12" s="115" t="str">
        <f>IF(UANumber=0,"",VLOOKUP(UANumber,Add_1,3,FALSE))</f>
        <v/>
      </c>
      <c r="D12" s="116"/>
      <c r="E12" s="116"/>
      <c r="F12" s="116"/>
      <c r="G12" s="116"/>
      <c r="H12" s="116"/>
      <c r="I12" s="117"/>
      <c r="J12" s="110"/>
      <c r="K12" s="110"/>
      <c r="L12" s="110"/>
      <c r="M12" s="36"/>
      <c r="N12" s="111"/>
      <c r="O12" s="105"/>
    </row>
    <row r="13" spans="1:21" ht="15.75" x14ac:dyDescent="0.25">
      <c r="A13" s="105"/>
      <c r="B13" s="109"/>
      <c r="C13" s="118" t="str">
        <f>IF(UANumber=0,"",VLOOKUP(UANumber,Add_1,2,FALSE))</f>
        <v/>
      </c>
      <c r="D13" s="110"/>
      <c r="E13" s="110"/>
      <c r="F13" s="110"/>
      <c r="G13" s="110"/>
      <c r="H13" s="110"/>
      <c r="I13" s="119"/>
      <c r="J13" s="110"/>
      <c r="K13" s="110"/>
      <c r="L13" s="110"/>
      <c r="M13" s="36"/>
      <c r="N13" s="111"/>
      <c r="O13" s="105"/>
    </row>
    <row r="14" spans="1:21" ht="18" customHeight="1" x14ac:dyDescent="0.25">
      <c r="A14" s="105"/>
      <c r="B14" s="109"/>
      <c r="C14" s="118" t="str">
        <f>IF(UANumber=0,"",VLOOKUP(UANumber,Add_1,4,FALSE))</f>
        <v/>
      </c>
      <c r="D14" s="110"/>
      <c r="E14" s="110"/>
      <c r="F14" s="110"/>
      <c r="G14" s="110"/>
      <c r="H14" s="110"/>
      <c r="I14" s="119"/>
      <c r="J14" s="110"/>
      <c r="K14" s="110"/>
      <c r="L14" s="110"/>
      <c r="M14" s="36"/>
      <c r="N14" s="111"/>
      <c r="O14" s="105"/>
      <c r="Q14" s="1">
        <f>+Transfer!H6</f>
        <v>1</v>
      </c>
    </row>
    <row r="15" spans="1:21" ht="15.75" x14ac:dyDescent="0.25">
      <c r="A15" s="105"/>
      <c r="B15" s="109"/>
      <c r="C15" s="118" t="str">
        <f>IF(UANumber=0,"",VLOOKUP(UANumber,Add_1,5,FALSE))</f>
        <v/>
      </c>
      <c r="D15" s="110"/>
      <c r="E15" s="110"/>
      <c r="F15" s="110"/>
      <c r="G15" s="110"/>
      <c r="H15" s="110"/>
      <c r="I15" s="119"/>
      <c r="J15" s="110"/>
      <c r="K15" s="110"/>
      <c r="L15" s="110"/>
      <c r="M15" s="36"/>
      <c r="N15" s="111"/>
      <c r="O15" s="105"/>
      <c r="Q15" s="113"/>
    </row>
    <row r="16" spans="1:21" ht="15.75" x14ac:dyDescent="0.25">
      <c r="A16" s="105"/>
      <c r="B16" s="109"/>
      <c r="C16" s="118" t="str">
        <f>IF(UANumber=0,"",VLOOKUP(UANumber,Add_1,6,FALSE))</f>
        <v/>
      </c>
      <c r="D16" s="110"/>
      <c r="E16" s="110"/>
      <c r="F16" s="110"/>
      <c r="G16" s="110"/>
      <c r="H16" s="110"/>
      <c r="I16" s="119"/>
      <c r="J16" s="110"/>
      <c r="K16" s="110"/>
      <c r="L16" s="110"/>
      <c r="M16" s="36"/>
      <c r="N16" s="111"/>
      <c r="O16" s="105"/>
      <c r="Q16" s="113"/>
    </row>
    <row r="17" spans="1:15" ht="15.75" x14ac:dyDescent="0.25">
      <c r="A17" s="105"/>
      <c r="B17" s="109"/>
      <c r="C17" s="118" t="str">
        <f>IF(UANumber=0,"",VLOOKUP(UANumber,Add_1,7,FALSE))</f>
        <v/>
      </c>
      <c r="D17" s="110"/>
      <c r="E17" s="110"/>
      <c r="F17" s="110"/>
      <c r="G17" s="110"/>
      <c r="H17" s="110"/>
      <c r="I17" s="119"/>
      <c r="J17" s="110"/>
      <c r="K17" s="110" t="s">
        <v>467</v>
      </c>
      <c r="L17" s="110"/>
      <c r="M17" s="36"/>
      <c r="N17" s="111"/>
      <c r="O17" s="105"/>
    </row>
    <row r="18" spans="1:15" ht="15.75" x14ac:dyDescent="0.25">
      <c r="A18" s="105"/>
      <c r="B18" s="109"/>
      <c r="C18" s="118" t="str">
        <f>IF(UANumber=0,"",VLOOKUP(UANumber,Add_1,8,FALSE))</f>
        <v/>
      </c>
      <c r="D18" s="110"/>
      <c r="E18" s="110"/>
      <c r="F18" s="110"/>
      <c r="G18" s="110"/>
      <c r="H18" s="110"/>
      <c r="I18" s="119"/>
      <c r="J18" s="110"/>
      <c r="K18" s="110"/>
      <c r="L18" s="110"/>
      <c r="M18" s="36"/>
      <c r="N18" s="111"/>
      <c r="O18" s="105"/>
    </row>
    <row r="19" spans="1:15" ht="15" customHeight="1" thickBot="1" x14ac:dyDescent="0.3">
      <c r="A19" s="105"/>
      <c r="B19" s="109"/>
      <c r="C19" s="120"/>
      <c r="D19" s="121"/>
      <c r="E19" s="121"/>
      <c r="F19" s="121"/>
      <c r="G19" s="121"/>
      <c r="H19" s="121"/>
      <c r="I19" s="122"/>
      <c r="J19" s="110"/>
      <c r="K19" s="110"/>
      <c r="L19" s="110"/>
      <c r="M19" s="36"/>
      <c r="N19" s="111"/>
      <c r="O19" s="105"/>
    </row>
    <row r="20" spans="1:15" ht="15" customHeight="1" x14ac:dyDescent="0.25">
      <c r="A20" s="105"/>
      <c r="B20" s="109"/>
      <c r="C20" s="138"/>
      <c r="D20" s="37"/>
      <c r="E20" s="38"/>
      <c r="F20" s="139"/>
      <c r="G20" s="38"/>
      <c r="H20" s="38"/>
      <c r="I20" s="37"/>
      <c r="J20" s="110"/>
      <c r="K20" s="110"/>
      <c r="L20" s="110"/>
      <c r="M20" s="36"/>
      <c r="N20" s="111"/>
      <c r="O20" s="105"/>
    </row>
    <row r="21" spans="1:15" ht="14.25" customHeight="1" x14ac:dyDescent="0.25">
      <c r="A21" s="105"/>
      <c r="B21" s="109"/>
      <c r="C21" s="37"/>
      <c r="D21" s="37"/>
      <c r="E21" s="38"/>
      <c r="F21" s="139"/>
      <c r="G21" s="38"/>
      <c r="H21" s="38"/>
      <c r="I21" s="38"/>
      <c r="J21" s="110"/>
      <c r="K21" s="110"/>
      <c r="L21" s="110"/>
      <c r="M21" s="36"/>
      <c r="N21" s="111"/>
      <c r="O21" s="105"/>
    </row>
    <row r="22" spans="1:15" ht="29.25" customHeight="1" x14ac:dyDescent="0.2">
      <c r="A22" s="105"/>
      <c r="B22" s="109"/>
      <c r="C22" s="357" t="str">
        <f>Language!D7</f>
        <v>Please give the name and telephone number of the person who we may contact in case of queries:-</v>
      </c>
      <c r="D22" s="358"/>
      <c r="E22" s="358"/>
      <c r="F22" s="358"/>
      <c r="G22" s="358"/>
      <c r="H22" s="358"/>
      <c r="I22" s="358"/>
      <c r="J22" s="358"/>
      <c r="K22" s="358"/>
      <c r="L22" s="358"/>
      <c r="M22" s="358"/>
      <c r="N22" s="111"/>
      <c r="O22" s="105"/>
    </row>
    <row r="23" spans="1:15" ht="24.95" customHeight="1" x14ac:dyDescent="0.2">
      <c r="A23" s="105"/>
      <c r="B23" s="109"/>
      <c r="C23" s="110" t="str">
        <f>Language!D8</f>
        <v>Name:</v>
      </c>
      <c r="D23" s="123" t="str">
        <f>IF(UANumber=0,"",VLOOKUP(UANumber,Add_1,9,FALSE))</f>
        <v/>
      </c>
      <c r="E23" s="140"/>
      <c r="F23" s="140"/>
      <c r="G23" s="141"/>
      <c r="H23" s="141"/>
      <c r="I23" s="141"/>
      <c r="J23" s="141"/>
      <c r="K23" s="110"/>
      <c r="L23" s="110"/>
      <c r="M23" s="110"/>
      <c r="N23" s="111"/>
      <c r="O23" s="105"/>
    </row>
    <row r="24" spans="1:15" ht="24.95" customHeight="1" x14ac:dyDescent="0.25">
      <c r="A24" s="105"/>
      <c r="B24" s="109"/>
      <c r="C24" s="110" t="str">
        <f>Language!D9</f>
        <v>E-mail:</v>
      </c>
      <c r="D24" s="123" t="str">
        <f>IF(UANumber=0,"",VLOOKUP(UANumber,Add_1,12,FALSE))</f>
        <v/>
      </c>
      <c r="E24" s="142"/>
      <c r="F24" s="142"/>
      <c r="G24" s="143"/>
      <c r="H24" s="141"/>
      <c r="I24" s="141"/>
      <c r="J24" s="141"/>
      <c r="K24" s="141"/>
      <c r="L24" s="144"/>
      <c r="M24" s="110"/>
      <c r="N24" s="111"/>
      <c r="O24" s="105"/>
    </row>
    <row r="25" spans="1:15" ht="24.95" customHeight="1" x14ac:dyDescent="0.2">
      <c r="A25" s="105"/>
      <c r="B25" s="109"/>
      <c r="C25" s="110" t="str">
        <f>Language!D10</f>
        <v>Telephone:</v>
      </c>
      <c r="D25" s="110"/>
      <c r="E25" s="127" t="str">
        <f>Language!D11</f>
        <v>STD code</v>
      </c>
      <c r="F25" s="124" t="str">
        <f>IF(UANumber=0,"",VLOOKUP(UANumber,Add_1,10,FALSE))</f>
        <v/>
      </c>
      <c r="G25" s="110"/>
      <c r="H25" s="145"/>
      <c r="I25" s="107"/>
      <c r="J25" s="127" t="str">
        <f>Language!D12</f>
        <v>Number and extension:</v>
      </c>
      <c r="K25" s="124" t="str">
        <f>IF(UANumber=0,"",VLOOKUP(UANumber,Add_1,11,FALSE))</f>
        <v/>
      </c>
      <c r="L25" s="141"/>
      <c r="M25" s="110"/>
      <c r="N25" s="111"/>
      <c r="O25" s="105"/>
    </row>
    <row r="26" spans="1:15" ht="14.25" customHeight="1" x14ac:dyDescent="0.25">
      <c r="A26" s="105"/>
      <c r="B26" s="109"/>
      <c r="C26" s="110"/>
      <c r="D26" s="146"/>
      <c r="E26" s="110"/>
      <c r="F26" s="110"/>
      <c r="G26" s="110"/>
      <c r="H26" s="110"/>
      <c r="I26" s="110"/>
      <c r="J26" s="110"/>
      <c r="K26" s="110"/>
      <c r="L26" s="110"/>
      <c r="M26" s="110"/>
      <c r="N26" s="111"/>
      <c r="O26" s="105"/>
    </row>
    <row r="27" spans="1:15" ht="11.25" customHeight="1" x14ac:dyDescent="0.25">
      <c r="A27" s="105"/>
      <c r="B27" s="40"/>
      <c r="C27" s="355" t="str">
        <f>Language!D13</f>
        <v>The information on this form must be submitted to the Welsh Government under Schedule 8 of the Local Government Finance Act 1988</v>
      </c>
      <c r="D27" s="355"/>
      <c r="E27" s="355"/>
      <c r="F27" s="355"/>
      <c r="G27" s="355"/>
      <c r="H27" s="355"/>
      <c r="I27" s="355"/>
      <c r="J27" s="355"/>
      <c r="K27" s="355"/>
      <c r="L27" s="355"/>
      <c r="M27" s="355"/>
      <c r="N27" s="41"/>
      <c r="O27" s="105"/>
    </row>
    <row r="28" spans="1:15" ht="15" customHeight="1" x14ac:dyDescent="0.25">
      <c r="A28" s="105"/>
      <c r="B28" s="40"/>
      <c r="C28" s="355"/>
      <c r="D28" s="355"/>
      <c r="E28" s="355"/>
      <c r="F28" s="355"/>
      <c r="G28" s="355"/>
      <c r="H28" s="355"/>
      <c r="I28" s="355"/>
      <c r="J28" s="355"/>
      <c r="K28" s="355"/>
      <c r="L28" s="355"/>
      <c r="M28" s="355"/>
      <c r="N28" s="41"/>
      <c r="O28" s="105"/>
    </row>
    <row r="29" spans="1:15" ht="15.75" x14ac:dyDescent="0.25">
      <c r="A29" s="105"/>
      <c r="B29" s="40"/>
      <c r="C29" s="355"/>
      <c r="D29" s="355"/>
      <c r="E29" s="355"/>
      <c r="F29" s="355"/>
      <c r="G29" s="355"/>
      <c r="H29" s="355"/>
      <c r="I29" s="355"/>
      <c r="J29" s="355"/>
      <c r="K29" s="355"/>
      <c r="L29" s="355"/>
      <c r="M29" s="355"/>
      <c r="N29" s="41"/>
      <c r="O29" s="105"/>
    </row>
    <row r="30" spans="1:15" ht="15.75" x14ac:dyDescent="0.25">
      <c r="A30" s="105"/>
      <c r="B30" s="40"/>
      <c r="C30" s="355"/>
      <c r="D30" s="355"/>
      <c r="E30" s="355"/>
      <c r="F30" s="355"/>
      <c r="G30" s="355"/>
      <c r="H30" s="355"/>
      <c r="I30" s="355"/>
      <c r="J30" s="355"/>
      <c r="K30" s="355"/>
      <c r="L30" s="355"/>
      <c r="M30" s="355"/>
      <c r="N30" s="41"/>
      <c r="O30" s="105"/>
    </row>
    <row r="31" spans="1:15" ht="87" customHeight="1" x14ac:dyDescent="0.25">
      <c r="A31" s="105"/>
      <c r="B31" s="40"/>
      <c r="C31" s="356" t="str">
        <f>Language!D14</f>
        <v>An electronic copy of the spreadsheet and a signed scanned PDF version must be returned via email  to the Welsh Government by 27 May 2024. A signed copy of the form must be passed to the auditor appointed by Audit Wales with a request that the certified scanned PDF be emailed to the Welsh Government by 18 November 2024.</v>
      </c>
      <c r="D31" s="356"/>
      <c r="E31" s="356"/>
      <c r="F31" s="356"/>
      <c r="G31" s="356"/>
      <c r="H31" s="356"/>
      <c r="I31" s="356"/>
      <c r="J31" s="356"/>
      <c r="K31" s="356"/>
      <c r="L31" s="356"/>
      <c r="M31" s="356"/>
      <c r="N31" s="41"/>
      <c r="O31" s="105"/>
    </row>
    <row r="32" spans="1:15" ht="15" customHeight="1" x14ac:dyDescent="0.2">
      <c r="A32" s="105"/>
      <c r="B32" s="109"/>
      <c r="C32" s="354" t="str">
        <f>Language!D15</f>
        <v xml:space="preserve">Please email a completed spreadsheet to: </v>
      </c>
      <c r="D32" s="354"/>
      <c r="E32" s="354"/>
      <c r="F32" s="354"/>
      <c r="G32" s="354"/>
      <c r="H32" s="354"/>
      <c r="I32" s="354"/>
      <c r="J32" s="354"/>
      <c r="K32" s="354"/>
      <c r="L32" s="354"/>
      <c r="M32" s="354"/>
      <c r="N32" s="111"/>
      <c r="O32" s="105"/>
    </row>
    <row r="33" spans="1:15" ht="3.75" customHeight="1" x14ac:dyDescent="0.2">
      <c r="A33" s="105"/>
      <c r="B33" s="109"/>
      <c r="C33" s="125"/>
      <c r="D33" s="125"/>
      <c r="E33" s="125"/>
      <c r="F33" s="125"/>
      <c r="G33" s="125"/>
      <c r="H33" s="125"/>
      <c r="I33" s="125"/>
      <c r="J33" s="125"/>
      <c r="K33" s="125"/>
      <c r="L33" s="125"/>
      <c r="M33" s="125"/>
      <c r="N33" s="35"/>
      <c r="O33" s="105"/>
    </row>
    <row r="34" spans="1:15" ht="13.5" customHeight="1" x14ac:dyDescent="0.2">
      <c r="A34" s="105"/>
      <c r="B34" s="109"/>
      <c r="C34" s="125"/>
      <c r="D34" s="125"/>
      <c r="E34" s="125"/>
      <c r="F34" s="359" t="str">
        <f>Language!D16</f>
        <v>ndrforms@gov.wales</v>
      </c>
      <c r="G34" s="359"/>
      <c r="H34" s="359"/>
      <c r="I34" s="359"/>
      <c r="J34" s="359"/>
      <c r="K34" s="125"/>
      <c r="L34" s="125"/>
      <c r="M34" s="125"/>
      <c r="N34" s="35"/>
      <c r="O34" s="105"/>
    </row>
    <row r="35" spans="1:15" ht="19.5" customHeight="1" x14ac:dyDescent="0.2">
      <c r="A35" s="105"/>
      <c r="B35" s="109"/>
      <c r="C35" s="125"/>
      <c r="D35" s="125"/>
      <c r="E35" s="125"/>
      <c r="F35" s="125"/>
      <c r="G35" s="125"/>
      <c r="H35" s="125"/>
      <c r="I35" s="125"/>
      <c r="J35" s="125"/>
      <c r="K35" s="125"/>
      <c r="L35" s="125"/>
      <c r="M35" s="125"/>
      <c r="N35" s="35"/>
      <c r="O35" s="105"/>
    </row>
    <row r="36" spans="1:15" ht="14.25" customHeight="1" x14ac:dyDescent="0.2">
      <c r="A36" s="105"/>
      <c r="B36" s="109"/>
      <c r="C36" s="354" t="str">
        <f>Language!D17</f>
        <v>PLEASE ENSURE THAT ALL BLANK CELLS ARE POPULATED WITH ZEROS.
Please send any queries on completing the form or spreadsheet to Richard Hagg via e-mail or telephone as directed below.</v>
      </c>
      <c r="D36" s="354"/>
      <c r="E36" s="354"/>
      <c r="F36" s="354"/>
      <c r="G36" s="354"/>
      <c r="H36" s="354"/>
      <c r="I36" s="354"/>
      <c r="J36" s="354"/>
      <c r="K36" s="354"/>
      <c r="L36" s="354"/>
      <c r="M36" s="125"/>
      <c r="N36" s="35"/>
      <c r="O36" s="105"/>
    </row>
    <row r="37" spans="1:15" ht="15" x14ac:dyDescent="0.2">
      <c r="A37" s="105"/>
      <c r="B37" s="109"/>
      <c r="C37" s="354"/>
      <c r="D37" s="354"/>
      <c r="E37" s="354"/>
      <c r="F37" s="354"/>
      <c r="G37" s="354"/>
      <c r="H37" s="354"/>
      <c r="I37" s="354"/>
      <c r="J37" s="354"/>
      <c r="K37" s="354"/>
      <c r="L37" s="354"/>
      <c r="M37" s="125"/>
      <c r="N37" s="35"/>
      <c r="O37" s="105"/>
    </row>
    <row r="38" spans="1:15" ht="15" x14ac:dyDescent="0.2">
      <c r="A38" s="105"/>
      <c r="B38" s="109"/>
      <c r="C38" s="354"/>
      <c r="D38" s="354"/>
      <c r="E38" s="354"/>
      <c r="F38" s="354"/>
      <c r="G38" s="354"/>
      <c r="H38" s="354"/>
      <c r="I38" s="354"/>
      <c r="J38" s="354"/>
      <c r="K38" s="354"/>
      <c r="L38" s="354"/>
      <c r="M38" s="125"/>
      <c r="N38" s="35"/>
      <c r="O38" s="105"/>
    </row>
    <row r="39" spans="1:15" ht="15" x14ac:dyDescent="0.2">
      <c r="A39" s="105"/>
      <c r="B39" s="109"/>
      <c r="C39" s="354"/>
      <c r="D39" s="354"/>
      <c r="E39" s="354"/>
      <c r="F39" s="354"/>
      <c r="G39" s="354"/>
      <c r="H39" s="354"/>
      <c r="I39" s="354"/>
      <c r="J39" s="354"/>
      <c r="K39" s="354"/>
      <c r="L39" s="354"/>
      <c r="M39" s="125"/>
      <c r="N39" s="35"/>
      <c r="O39" s="105"/>
    </row>
    <row r="40" spans="1:15" ht="15" x14ac:dyDescent="0.2">
      <c r="A40" s="105"/>
      <c r="B40" s="109"/>
      <c r="C40" s="125"/>
      <c r="D40" s="125"/>
      <c r="E40" s="125"/>
      <c r="F40" s="125"/>
      <c r="G40" s="125"/>
      <c r="H40" s="125"/>
      <c r="I40" s="125"/>
      <c r="J40" s="125"/>
      <c r="K40" s="125"/>
      <c r="L40" s="125"/>
      <c r="M40" s="125"/>
      <c r="N40" s="35"/>
      <c r="O40" s="105"/>
    </row>
    <row r="41" spans="1:15" ht="15" x14ac:dyDescent="0.2">
      <c r="A41" s="105"/>
      <c r="B41" s="109"/>
      <c r="C41" s="125"/>
      <c r="D41" s="125"/>
      <c r="E41" s="125"/>
      <c r="F41" s="125"/>
      <c r="G41" s="125"/>
      <c r="H41" s="125"/>
      <c r="I41" s="125"/>
      <c r="J41" s="125"/>
      <c r="K41" s="125"/>
      <c r="L41" s="125"/>
      <c r="M41" s="125"/>
      <c r="N41" s="35"/>
      <c r="O41" s="105"/>
    </row>
    <row r="42" spans="1:15" ht="15" x14ac:dyDescent="0.2">
      <c r="A42" s="105"/>
      <c r="B42" s="109"/>
      <c r="C42" s="110"/>
      <c r="D42" s="110"/>
      <c r="E42" s="110"/>
      <c r="F42" s="110"/>
      <c r="G42" s="110"/>
      <c r="H42" s="110"/>
      <c r="I42" s="110"/>
      <c r="J42" s="110"/>
      <c r="K42" s="126"/>
      <c r="L42" s="126"/>
      <c r="M42" s="110"/>
      <c r="N42" s="111"/>
      <c r="O42" s="105"/>
    </row>
    <row r="43" spans="1:15" ht="15" x14ac:dyDescent="0.2">
      <c r="A43" s="105"/>
      <c r="B43" s="109"/>
      <c r="C43" s="110" t="str">
        <f>Language!D18</f>
        <v>For any enquiries please contact:</v>
      </c>
      <c r="D43" s="110"/>
      <c r="E43" s="110"/>
      <c r="F43" s="110"/>
      <c r="G43" s="110"/>
      <c r="H43" s="110"/>
      <c r="I43" s="110"/>
      <c r="J43" s="110"/>
      <c r="K43" s="126"/>
      <c r="L43" s="126"/>
      <c r="M43" s="110"/>
      <c r="N43" s="111"/>
      <c r="O43" s="105"/>
    </row>
    <row r="44" spans="1:15" ht="7.5" customHeight="1" x14ac:dyDescent="0.2">
      <c r="A44" s="105"/>
      <c r="B44" s="109"/>
      <c r="C44" s="110"/>
      <c r="D44" s="110"/>
      <c r="E44" s="110"/>
      <c r="F44" s="110"/>
      <c r="G44" s="110"/>
      <c r="H44" s="110"/>
      <c r="I44" s="126"/>
      <c r="J44" s="110"/>
      <c r="K44" s="110"/>
      <c r="L44" s="110"/>
      <c r="M44" s="110"/>
      <c r="N44" s="111"/>
      <c r="O44" s="105"/>
    </row>
    <row r="45" spans="1:15" ht="15.75" x14ac:dyDescent="0.25">
      <c r="A45" s="105"/>
      <c r="B45" s="109"/>
      <c r="C45" s="147" t="s">
        <v>587</v>
      </c>
      <c r="D45" s="147"/>
      <c r="E45" s="110"/>
      <c r="F45" s="110"/>
      <c r="G45" s="110"/>
      <c r="H45" s="127"/>
      <c r="I45" s="126"/>
      <c r="J45" s="110"/>
      <c r="K45" s="110"/>
      <c r="L45" s="110"/>
      <c r="M45" s="110"/>
      <c r="N45" s="111"/>
      <c r="O45" s="105"/>
    </row>
    <row r="46" spans="1:15" ht="15.75" x14ac:dyDescent="0.25">
      <c r="A46" s="105"/>
      <c r="B46" s="109"/>
      <c r="C46" s="147" t="str">
        <f>Language!D19</f>
        <v>Telephone: 03000 625355</v>
      </c>
      <c r="D46" s="147"/>
      <c r="E46" s="110"/>
      <c r="F46" s="110"/>
      <c r="G46" s="110"/>
      <c r="H46" s="110"/>
      <c r="I46" s="110"/>
      <c r="J46" s="110"/>
      <c r="K46" s="110"/>
      <c r="L46" s="110"/>
      <c r="M46" s="110"/>
      <c r="N46" s="111"/>
      <c r="O46" s="105"/>
    </row>
    <row r="47" spans="1:15" ht="15" x14ac:dyDescent="0.2">
      <c r="A47" s="105"/>
      <c r="B47" s="109"/>
      <c r="C47" s="110"/>
      <c r="D47" s="110"/>
      <c r="E47" s="110"/>
      <c r="F47" s="110"/>
      <c r="G47" s="110"/>
      <c r="H47" s="110"/>
      <c r="I47" s="126"/>
      <c r="J47" s="110"/>
      <c r="K47" s="110"/>
      <c r="L47" s="110"/>
      <c r="M47" s="110"/>
      <c r="N47" s="111"/>
      <c r="O47" s="105"/>
    </row>
    <row r="48" spans="1:15" ht="15" x14ac:dyDescent="0.2">
      <c r="A48" s="105"/>
      <c r="B48" s="109"/>
      <c r="C48" s="110"/>
      <c r="D48" s="110"/>
      <c r="E48" s="110"/>
      <c r="F48" s="110"/>
      <c r="G48" s="110"/>
      <c r="H48" s="110"/>
      <c r="I48" s="110"/>
      <c r="J48" s="126"/>
      <c r="K48" s="127"/>
      <c r="L48" s="127"/>
      <c r="M48" s="110"/>
      <c r="N48" s="111"/>
      <c r="O48" s="105"/>
    </row>
    <row r="49" spans="1:15" ht="15" x14ac:dyDescent="0.2">
      <c r="A49" s="105"/>
      <c r="B49" s="109"/>
      <c r="C49" s="110"/>
      <c r="D49" s="110"/>
      <c r="E49" s="110"/>
      <c r="F49" s="110"/>
      <c r="G49" s="110"/>
      <c r="H49" s="110"/>
      <c r="I49" s="126"/>
      <c r="J49" s="110"/>
      <c r="K49" s="127"/>
      <c r="L49" s="127"/>
      <c r="M49" s="110"/>
      <c r="N49" s="111"/>
      <c r="O49" s="105"/>
    </row>
    <row r="50" spans="1:15" ht="15" x14ac:dyDescent="0.2">
      <c r="A50" s="105"/>
      <c r="B50" s="109"/>
      <c r="C50" s="110"/>
      <c r="D50" s="110"/>
      <c r="E50" s="110"/>
      <c r="F50" s="110"/>
      <c r="G50" s="110"/>
      <c r="H50" s="110"/>
      <c r="I50" s="126"/>
      <c r="J50" s="110"/>
      <c r="K50" s="126"/>
      <c r="L50" s="126"/>
      <c r="M50" s="110"/>
      <c r="N50" s="111"/>
      <c r="O50" s="105"/>
    </row>
    <row r="51" spans="1:15" ht="15" customHeight="1" x14ac:dyDescent="0.2">
      <c r="A51" s="105"/>
      <c r="B51" s="128"/>
      <c r="C51" s="129"/>
      <c r="D51" s="129"/>
      <c r="E51" s="129"/>
      <c r="F51" s="129"/>
      <c r="G51" s="129"/>
      <c r="H51" s="129"/>
      <c r="I51" s="129"/>
      <c r="J51" s="129"/>
      <c r="K51" s="129"/>
      <c r="L51" s="129"/>
      <c r="M51" s="129"/>
      <c r="N51" s="130"/>
      <c r="O51" s="105"/>
    </row>
    <row r="52" spans="1:15" ht="15" customHeight="1" x14ac:dyDescent="0.2">
      <c r="A52" s="105"/>
      <c r="B52" s="105"/>
      <c r="C52" s="105"/>
      <c r="D52" s="105"/>
      <c r="E52" s="105"/>
      <c r="F52" s="105"/>
      <c r="G52" s="105"/>
      <c r="H52" s="105"/>
      <c r="I52" s="105"/>
      <c r="J52" s="105"/>
      <c r="K52" s="105"/>
      <c r="L52" s="105"/>
      <c r="M52" s="105"/>
      <c r="N52" s="105"/>
      <c r="O52" s="105"/>
    </row>
    <row r="53" spans="1:15" ht="15" hidden="1" customHeight="1" x14ac:dyDescent="0.2"/>
    <row r="54" spans="1:15" ht="15" hidden="1" customHeight="1" x14ac:dyDescent="0.2"/>
    <row r="55" spans="1:15" ht="15" hidden="1" customHeight="1" x14ac:dyDescent="0.2"/>
    <row r="56" spans="1:15" ht="15" hidden="1" customHeight="1" x14ac:dyDescent="0.2"/>
    <row r="57" spans="1:15" ht="15" hidden="1" customHeight="1" x14ac:dyDescent="0.2"/>
    <row r="58" spans="1:15" ht="15" hidden="1" customHeight="1" x14ac:dyDescent="0.2"/>
    <row r="59" spans="1:15" ht="15" hidden="1" customHeight="1" x14ac:dyDescent="0.2"/>
  </sheetData>
  <mergeCells count="6">
    <mergeCell ref="C36:L39"/>
    <mergeCell ref="C27:M30"/>
    <mergeCell ref="C31:M31"/>
    <mergeCell ref="C22:M22"/>
    <mergeCell ref="C32:M32"/>
    <mergeCell ref="F34:J34"/>
  </mergeCells>
  <printOptions horizontalCentered="1"/>
  <pageMargins left="0.23622047244094491" right="0.23622047244094491" top="0.39370078740157483" bottom="0.3937007874015748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ltText="Dropdown Box - Please Select Your Authority_x000d__x000a_">
                <anchor moveWithCells="1">
                  <from>
                    <xdr:col>10</xdr:col>
                    <xdr:colOff>0</xdr:colOff>
                    <xdr:row>10</xdr:row>
                    <xdr:rowOff>123825</xdr:rowOff>
                  </from>
                  <to>
                    <xdr:col>13</xdr:col>
                    <xdr:colOff>85725</xdr:colOff>
                    <xdr:row>11</xdr:row>
                    <xdr:rowOff>66675</xdr:rowOff>
                  </to>
                </anchor>
              </controlPr>
            </control>
          </mc:Choice>
        </mc:AlternateContent>
        <mc:AlternateContent xmlns:mc="http://schemas.openxmlformats.org/markup-compatibility/2006">
          <mc:Choice Requires="x14">
            <control shapeId="20482" r:id="rId5" name="Drop Down 2">
              <controlPr defaultSize="0" autoLine="0" autoPict="0" altText="Dropdown Box - Please Select Your Language">
                <anchor moveWithCells="1" sizeWithCells="1">
                  <from>
                    <xdr:col>9</xdr:col>
                    <xdr:colOff>657225</xdr:colOff>
                    <xdr:row>7</xdr:row>
                    <xdr:rowOff>152400</xdr:rowOff>
                  </from>
                  <to>
                    <xdr:col>13</xdr:col>
                    <xdr:colOff>66675</xdr:colOff>
                    <xdr:row>8</xdr:row>
                    <xdr:rowOff>66675</xdr:rowOff>
                  </to>
                </anchor>
              </controlPr>
            </control>
          </mc:Choice>
        </mc:AlternateContent>
        <mc:AlternateContent xmlns:mc="http://schemas.openxmlformats.org/markup-compatibility/2006">
          <mc:Choice Requires="x14">
            <control shapeId="20488" r:id="rId6" name="Drop Down 8">
              <controlPr defaultSize="0" autoLine="0" autoPict="0" altText="Dropdown Box - Please Select NDR3 Audited or NDR3 Unaudited">
                <anchor moveWithCells="1">
                  <from>
                    <xdr:col>10</xdr:col>
                    <xdr:colOff>0</xdr:colOff>
                    <xdr:row>9</xdr:row>
                    <xdr:rowOff>76200</xdr:rowOff>
                  </from>
                  <to>
                    <xdr:col>13</xdr:col>
                    <xdr:colOff>66675</xdr:colOff>
                    <xdr:row>10</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sheetPr>
  <dimension ref="A1:Y98"/>
  <sheetViews>
    <sheetView zoomScale="86" zoomScaleNormal="86" workbookViewId="0">
      <selection sqref="A1:E1"/>
    </sheetView>
  </sheetViews>
  <sheetFormatPr defaultColWidth="8.88671875" defaultRowHeight="15" x14ac:dyDescent="0.2"/>
  <cols>
    <col min="1" max="1" width="10.5546875" style="15" customWidth="1"/>
    <col min="2" max="2" width="2.5546875" style="15" bestFit="1" customWidth="1"/>
    <col min="3" max="3" width="13.88671875" style="15" customWidth="1"/>
    <col min="4" max="4" width="9.109375" style="15" bestFit="1" customWidth="1"/>
    <col min="5" max="5" width="9.5546875" style="15" customWidth="1"/>
    <col min="6" max="6" width="1.77734375" style="15" customWidth="1"/>
    <col min="7" max="7" width="5" style="15" customWidth="1"/>
    <col min="8" max="8" width="6.5546875" style="15" bestFit="1" customWidth="1"/>
    <col min="9" max="9" width="36.44140625" style="15" bestFit="1" customWidth="1"/>
    <col min="10" max="10" width="1.77734375" style="15" customWidth="1"/>
    <col min="11" max="11" width="10.33203125" style="15" customWidth="1"/>
    <col min="12" max="12" width="36.6640625" style="15" customWidth="1"/>
    <col min="13" max="13" width="16.44140625" style="15" customWidth="1"/>
    <col min="14" max="14" width="29.109375" style="15" customWidth="1"/>
    <col min="15" max="15" width="16.5546875" style="15" customWidth="1"/>
    <col min="16" max="16" width="14.77734375" style="15" customWidth="1"/>
    <col min="17" max="17" width="13.6640625" style="15" customWidth="1"/>
    <col min="18" max="18" width="11.6640625" style="15" customWidth="1"/>
    <col min="19" max="19" width="31.88671875" style="15" customWidth="1"/>
    <col min="20" max="20" width="15.44140625" style="15" customWidth="1"/>
    <col min="21" max="21" width="14" style="15" customWidth="1"/>
    <col min="22" max="22" width="57.21875" style="15" customWidth="1"/>
    <col min="23" max="23" width="4.88671875" style="15" customWidth="1"/>
    <col min="24" max="24" width="25.77734375" style="15" customWidth="1"/>
    <col min="25" max="16384" width="8.88671875" style="15"/>
  </cols>
  <sheetData>
    <row r="1" spans="1:25" ht="30" customHeight="1" x14ac:dyDescent="0.25">
      <c r="A1" s="386" t="s">
        <v>177</v>
      </c>
      <c r="B1" s="387"/>
      <c r="C1" s="387"/>
      <c r="D1" s="387"/>
      <c r="E1" s="387"/>
      <c r="F1" s="387"/>
      <c r="G1" s="388"/>
      <c r="K1" s="16"/>
      <c r="L1" s="389" t="s">
        <v>195</v>
      </c>
      <c r="M1" s="390"/>
      <c r="N1" s="17" t="s">
        <v>178</v>
      </c>
      <c r="O1" s="317">
        <v>45370</v>
      </c>
    </row>
    <row r="2" spans="1:25" ht="12.75" customHeight="1" x14ac:dyDescent="0.2"/>
    <row r="3" spans="1:25" x14ac:dyDescent="0.2">
      <c r="F3" s="18"/>
    </row>
    <row r="4" spans="1:25" ht="15.75" x14ac:dyDescent="0.25">
      <c r="D4" s="18" t="s">
        <v>62</v>
      </c>
      <c r="E4" s="18"/>
      <c r="F4" s="18"/>
      <c r="G4" s="19" t="s">
        <v>68</v>
      </c>
      <c r="K4" s="20" t="s">
        <v>193</v>
      </c>
      <c r="X4" s="91" t="s">
        <v>2676</v>
      </c>
    </row>
    <row r="5" spans="1:25" ht="15.75" x14ac:dyDescent="0.25">
      <c r="D5" s="18" t="str">
        <f>LEFT(Year,4)+1&amp;RIGHT(Year,2)+1</f>
        <v>202425</v>
      </c>
      <c r="E5" s="18" t="str">
        <f>LEFT(Year,2)&amp;RIGHT(Year,2)</f>
        <v>2024</v>
      </c>
      <c r="F5" s="18"/>
      <c r="G5" s="19"/>
      <c r="K5" s="21">
        <v>1</v>
      </c>
      <c r="L5" s="21">
        <v>2</v>
      </c>
      <c r="M5" s="21">
        <v>3</v>
      </c>
      <c r="N5" s="21">
        <v>4</v>
      </c>
      <c r="O5" s="21">
        <v>5</v>
      </c>
      <c r="P5" s="21">
        <v>6</v>
      </c>
      <c r="Q5" s="21">
        <v>7</v>
      </c>
      <c r="R5" s="21">
        <v>8</v>
      </c>
      <c r="S5" s="21">
        <v>9</v>
      </c>
      <c r="T5" s="21">
        <v>10</v>
      </c>
      <c r="U5" s="21">
        <v>11</v>
      </c>
      <c r="V5" s="21">
        <v>12</v>
      </c>
      <c r="W5" s="21"/>
      <c r="X5" s="21">
        <v>9</v>
      </c>
      <c r="Y5" s="15">
        <v>9</v>
      </c>
    </row>
    <row r="6" spans="1:25" ht="15.75" x14ac:dyDescent="0.25">
      <c r="A6" s="20" t="s">
        <v>179</v>
      </c>
      <c r="B6" s="22" t="s">
        <v>180</v>
      </c>
      <c r="C6" s="29" t="str">
        <f>LEFT(YearMain,4)&amp;"-"&amp;RIGHT(YearMain,2)</f>
        <v>2023-24</v>
      </c>
      <c r="D6" s="29" t="str">
        <f>LEFT(Year,4)&amp;RIGHT(Year,2)</f>
        <v>202324</v>
      </c>
      <c r="E6" s="18" t="str">
        <f>LEFT(Year,4)</f>
        <v>2023</v>
      </c>
      <c r="G6" s="23" t="s">
        <v>69</v>
      </c>
      <c r="H6" s="24" t="s">
        <v>24</v>
      </c>
      <c r="I6" s="25" t="s">
        <v>25</v>
      </c>
      <c r="K6" s="19" t="s">
        <v>63</v>
      </c>
      <c r="L6" t="s">
        <v>3314</v>
      </c>
      <c r="M6" t="s">
        <v>3315</v>
      </c>
      <c r="N6" t="s">
        <v>3316</v>
      </c>
      <c r="O6" t="s">
        <v>3317</v>
      </c>
      <c r="P6" t="s">
        <v>3318</v>
      </c>
      <c r="Q6" t="s">
        <v>3319</v>
      </c>
      <c r="R6" t="s">
        <v>3320</v>
      </c>
      <c r="S6" t="s">
        <v>146</v>
      </c>
      <c r="T6" t="s">
        <v>147</v>
      </c>
      <c r="U6" t="s">
        <v>148</v>
      </c>
      <c r="V6" t="s">
        <v>149</v>
      </c>
      <c r="X6"/>
    </row>
    <row r="7" spans="1:25" x14ac:dyDescent="0.2">
      <c r="C7" s="18" t="str">
        <f>LEFT(Year,4)-1&amp;"-"&amp;RIGHT(Year,2)-1</f>
        <v>2022-23</v>
      </c>
      <c r="D7" s="18" t="str">
        <f>LEFT(Year,4)-1&amp;RIGHT(Year,2)-1</f>
        <v>202223</v>
      </c>
      <c r="E7" s="18">
        <f>LEFT(Year,4)-1</f>
        <v>2022</v>
      </c>
      <c r="G7" s="26">
        <v>1</v>
      </c>
      <c r="H7" s="15">
        <v>0</v>
      </c>
      <c r="I7" s="51" t="str">
        <f>IF(FrontPage!$Q$8=2,$L34,$M34)</f>
        <v>Please select your authority</v>
      </c>
      <c r="K7">
        <v>512</v>
      </c>
      <c r="L7" t="s">
        <v>3321</v>
      </c>
      <c r="M7" t="s">
        <v>280</v>
      </c>
      <c r="N7" t="s">
        <v>3322</v>
      </c>
      <c r="O7" t="s">
        <v>3323</v>
      </c>
      <c r="P7" t="s">
        <v>70</v>
      </c>
      <c r="Q7" t="s">
        <v>3324</v>
      </c>
      <c r="R7" t="s">
        <v>3325</v>
      </c>
      <c r="S7" t="s">
        <v>2684</v>
      </c>
      <c r="T7" t="s">
        <v>261</v>
      </c>
      <c r="U7" t="s">
        <v>281</v>
      </c>
      <c r="V7" t="s">
        <v>2687</v>
      </c>
      <c r="X7"/>
    </row>
    <row r="8" spans="1:25" x14ac:dyDescent="0.2">
      <c r="C8" s="18" t="str">
        <f>LEFT(Year,4)-2&amp;"-"&amp;RIGHT(Year,2)-2</f>
        <v>2021-22</v>
      </c>
      <c r="D8" s="18" t="str">
        <f>LEFT(Year,4)-2&amp;""&amp;RIGHT(Year,2)-2</f>
        <v>202122</v>
      </c>
      <c r="G8" s="26">
        <v>2</v>
      </c>
      <c r="H8" s="15">
        <v>512</v>
      </c>
      <c r="I8" s="51" t="str">
        <f>IF(FrontPage!$Q$8=2,$L35,$M35)</f>
        <v>Cyngor Sir Ynys Môn</v>
      </c>
      <c r="K8">
        <v>514</v>
      </c>
      <c r="L8" t="s">
        <v>9</v>
      </c>
      <c r="M8" t="s">
        <v>2677</v>
      </c>
      <c r="N8" t="s">
        <v>3326</v>
      </c>
      <c r="O8" t="s">
        <v>3327</v>
      </c>
      <c r="P8" t="s">
        <v>72</v>
      </c>
      <c r="Q8" t="s">
        <v>9</v>
      </c>
      <c r="R8" t="s">
        <v>73</v>
      </c>
      <c r="S8" t="s">
        <v>2678</v>
      </c>
      <c r="T8" t="s">
        <v>262</v>
      </c>
      <c r="U8" t="s">
        <v>282</v>
      </c>
      <c r="V8" t="s">
        <v>398</v>
      </c>
      <c r="X8"/>
    </row>
    <row r="9" spans="1:25" x14ac:dyDescent="0.2">
      <c r="G9" s="26">
        <v>3</v>
      </c>
      <c r="H9" s="15">
        <v>514</v>
      </c>
      <c r="I9" s="51" t="str">
        <f>IF(FrontPage!$Q$8=2,$L36,$M36)</f>
        <v>Cyngor Gwynedd</v>
      </c>
      <c r="K9">
        <v>516</v>
      </c>
      <c r="L9" t="s">
        <v>10</v>
      </c>
      <c r="M9" t="s">
        <v>2679</v>
      </c>
      <c r="N9" t="s">
        <v>74</v>
      </c>
      <c r="O9" t="s">
        <v>3381</v>
      </c>
      <c r="P9" t="s">
        <v>10</v>
      </c>
      <c r="Q9" t="s">
        <v>3381</v>
      </c>
      <c r="R9" t="s">
        <v>75</v>
      </c>
      <c r="S9" t="s">
        <v>255</v>
      </c>
      <c r="T9" t="s">
        <v>263</v>
      </c>
      <c r="U9" t="s">
        <v>5</v>
      </c>
      <c r="V9" t="s">
        <v>488</v>
      </c>
      <c r="X9"/>
    </row>
    <row r="10" spans="1:25" x14ac:dyDescent="0.2">
      <c r="G10" s="26">
        <v>4</v>
      </c>
      <c r="H10" s="15">
        <v>516</v>
      </c>
      <c r="I10" s="51" t="str">
        <f>IF(FrontPage!$Q$8=2,$L37,$M37)</f>
        <v>Conwy County Borough Council</v>
      </c>
      <c r="K10">
        <v>518</v>
      </c>
      <c r="L10" t="s">
        <v>11</v>
      </c>
      <c r="M10" t="s">
        <v>579</v>
      </c>
      <c r="N10" t="s">
        <v>3326</v>
      </c>
      <c r="O10" t="s">
        <v>3328</v>
      </c>
      <c r="P10" t="s">
        <v>76</v>
      </c>
      <c r="Q10" t="s">
        <v>11</v>
      </c>
      <c r="R10" t="s">
        <v>150</v>
      </c>
      <c r="S10" t="s">
        <v>399</v>
      </c>
      <c r="T10" t="s">
        <v>264</v>
      </c>
      <c r="U10" t="s">
        <v>400</v>
      </c>
      <c r="V10" t="s">
        <v>401</v>
      </c>
      <c r="X10"/>
    </row>
    <row r="11" spans="1:25" x14ac:dyDescent="0.2">
      <c r="G11" s="26">
        <v>5</v>
      </c>
      <c r="H11" s="15">
        <v>518</v>
      </c>
      <c r="I11" s="51" t="str">
        <f>IF(FrontPage!$Q$8=2,$L38,$M38)</f>
        <v>Denbighshire County Council</v>
      </c>
      <c r="K11">
        <v>520</v>
      </c>
      <c r="L11" t="s">
        <v>12</v>
      </c>
      <c r="M11" t="s">
        <v>207</v>
      </c>
      <c r="N11" t="s">
        <v>77</v>
      </c>
      <c r="O11" t="s">
        <v>3381</v>
      </c>
      <c r="P11" t="s">
        <v>3329</v>
      </c>
      <c r="Q11" t="s">
        <v>12</v>
      </c>
      <c r="R11" t="s">
        <v>78</v>
      </c>
      <c r="S11" t="s">
        <v>402</v>
      </c>
      <c r="T11" t="s">
        <v>265</v>
      </c>
      <c r="U11" t="s">
        <v>489</v>
      </c>
      <c r="V11" t="s">
        <v>490</v>
      </c>
      <c r="X11"/>
    </row>
    <row r="12" spans="1:25" x14ac:dyDescent="0.2">
      <c r="G12" s="26">
        <v>6</v>
      </c>
      <c r="H12" s="15">
        <v>520</v>
      </c>
      <c r="I12" s="51" t="str">
        <f>IF(FrontPage!$Q$8=2,$L39,$M39)</f>
        <v>Flintshire County Council</v>
      </c>
      <c r="K12">
        <v>522</v>
      </c>
      <c r="L12" t="s">
        <v>13</v>
      </c>
      <c r="M12" t="s">
        <v>2680</v>
      </c>
      <c r="N12" t="s">
        <v>3330</v>
      </c>
      <c r="O12" t="s">
        <v>3381</v>
      </c>
      <c r="P12" t="s">
        <v>13</v>
      </c>
      <c r="Q12" t="s">
        <v>3381</v>
      </c>
      <c r="R12" t="s">
        <v>3331</v>
      </c>
      <c r="S12" t="s">
        <v>6</v>
      </c>
      <c r="T12" t="s">
        <v>266</v>
      </c>
      <c r="U12" t="s">
        <v>33</v>
      </c>
      <c r="V12" t="s">
        <v>2688</v>
      </c>
      <c r="X12"/>
    </row>
    <row r="13" spans="1:25" x14ac:dyDescent="0.2">
      <c r="C13" s="91"/>
      <c r="G13" s="26">
        <v>7</v>
      </c>
      <c r="H13" s="15">
        <v>522</v>
      </c>
      <c r="I13" s="51" t="str">
        <f>IF(FrontPage!$Q$8=2,$L40,$M40)</f>
        <v>Wrexham County Borough Council</v>
      </c>
      <c r="K13">
        <v>524</v>
      </c>
      <c r="L13" t="s">
        <v>14</v>
      </c>
      <c r="M13" t="s">
        <v>491</v>
      </c>
      <c r="N13" t="s">
        <v>77</v>
      </c>
      <c r="O13" t="s">
        <v>3381</v>
      </c>
      <c r="P13" t="s">
        <v>79</v>
      </c>
      <c r="Q13" t="s">
        <v>3381</v>
      </c>
      <c r="R13" t="s">
        <v>80</v>
      </c>
      <c r="S13" t="s">
        <v>184</v>
      </c>
      <c r="T13" t="s">
        <v>267</v>
      </c>
      <c r="U13" t="s">
        <v>223</v>
      </c>
      <c r="V13" t="s">
        <v>185</v>
      </c>
      <c r="X13"/>
    </row>
    <row r="14" spans="1:25" x14ac:dyDescent="0.2">
      <c r="G14" s="26">
        <v>8</v>
      </c>
      <c r="H14" s="15">
        <v>524</v>
      </c>
      <c r="I14" s="51" t="str">
        <f>IF(FrontPage!$Q$8=2,$L41,$M41)</f>
        <v>Powys County Council</v>
      </c>
      <c r="K14">
        <v>526</v>
      </c>
      <c r="L14" t="s">
        <v>15</v>
      </c>
      <c r="M14" t="s">
        <v>3332</v>
      </c>
      <c r="N14" t="s">
        <v>3333</v>
      </c>
      <c r="O14" t="s">
        <v>3334</v>
      </c>
      <c r="P14" t="s">
        <v>3335</v>
      </c>
      <c r="Q14" t="s">
        <v>15</v>
      </c>
      <c r="R14" t="s">
        <v>3336</v>
      </c>
      <c r="S14" t="s">
        <v>492</v>
      </c>
      <c r="T14" t="s">
        <v>268</v>
      </c>
      <c r="U14" t="s">
        <v>186</v>
      </c>
      <c r="V14" t="s">
        <v>493</v>
      </c>
      <c r="X14"/>
    </row>
    <row r="15" spans="1:25" x14ac:dyDescent="0.2">
      <c r="G15" s="26">
        <v>9</v>
      </c>
      <c r="H15" s="15">
        <v>526</v>
      </c>
      <c r="I15" s="51" t="str">
        <f>IF(FrontPage!$Q$8=2,$L42,$M42)</f>
        <v>Ceredigion County Council</v>
      </c>
      <c r="K15">
        <v>528</v>
      </c>
      <c r="L15" t="s">
        <v>16</v>
      </c>
      <c r="M15" t="s">
        <v>208</v>
      </c>
      <c r="N15" t="s">
        <v>77</v>
      </c>
      <c r="O15" t="s">
        <v>3381</v>
      </c>
      <c r="P15" t="s">
        <v>81</v>
      </c>
      <c r="Q15" t="s">
        <v>3381</v>
      </c>
      <c r="R15" t="s">
        <v>82</v>
      </c>
      <c r="S15" t="s">
        <v>209</v>
      </c>
      <c r="T15" t="s">
        <v>269</v>
      </c>
      <c r="U15" t="s">
        <v>224</v>
      </c>
      <c r="V15" t="s">
        <v>210</v>
      </c>
      <c r="X15"/>
    </row>
    <row r="16" spans="1:25" x14ac:dyDescent="0.2">
      <c r="G16" s="26">
        <v>10</v>
      </c>
      <c r="H16" s="15">
        <v>528</v>
      </c>
      <c r="I16" s="51" t="str">
        <f>IF(FrontPage!$Q$8=2,$L43,$M43)</f>
        <v>Pembrokeshire County Council</v>
      </c>
      <c r="K16">
        <v>530</v>
      </c>
      <c r="L16" t="s">
        <v>17</v>
      </c>
      <c r="M16" t="s">
        <v>206</v>
      </c>
      <c r="N16" t="s">
        <v>77</v>
      </c>
      <c r="O16" t="s">
        <v>3381</v>
      </c>
      <c r="P16" t="s">
        <v>83</v>
      </c>
      <c r="Q16" t="s">
        <v>3381</v>
      </c>
      <c r="R16" t="s">
        <v>84</v>
      </c>
      <c r="S16" t="s">
        <v>403</v>
      </c>
      <c r="T16" t="s">
        <v>404</v>
      </c>
      <c r="U16" t="s">
        <v>38</v>
      </c>
      <c r="V16" t="s">
        <v>405</v>
      </c>
      <c r="X16"/>
    </row>
    <row r="17" spans="7:24" x14ac:dyDescent="0.2">
      <c r="G17" s="26">
        <v>11</v>
      </c>
      <c r="H17" s="15">
        <v>530</v>
      </c>
      <c r="I17" s="51" t="str">
        <f>IF(FrontPage!$Q$8=2,$L44,$M44)</f>
        <v>Carmarthenshire County Council</v>
      </c>
      <c r="K17">
        <v>532</v>
      </c>
      <c r="L17" t="s">
        <v>18</v>
      </c>
      <c r="M17" t="s">
        <v>406</v>
      </c>
      <c r="N17" t="s">
        <v>87</v>
      </c>
      <c r="O17" t="s">
        <v>85</v>
      </c>
      <c r="P17" t="s">
        <v>18</v>
      </c>
      <c r="Q17" t="s">
        <v>3381</v>
      </c>
      <c r="R17" t="s">
        <v>86</v>
      </c>
      <c r="S17" t="s">
        <v>387</v>
      </c>
      <c r="T17" t="s">
        <v>270</v>
      </c>
      <c r="U17" t="s">
        <v>187</v>
      </c>
      <c r="V17" t="s">
        <v>3337</v>
      </c>
      <c r="X17"/>
    </row>
    <row r="18" spans="7:24" x14ac:dyDescent="0.2">
      <c r="G18" s="26">
        <v>12</v>
      </c>
      <c r="H18" s="15">
        <v>532</v>
      </c>
      <c r="I18" s="51" t="str">
        <f>IF(FrontPage!$Q$8=2,$L45,$M45)</f>
        <v>City and County of Swansea</v>
      </c>
      <c r="K18">
        <v>534</v>
      </c>
      <c r="L18" t="s">
        <v>3338</v>
      </c>
      <c r="M18" t="s">
        <v>2681</v>
      </c>
      <c r="N18" t="s">
        <v>87</v>
      </c>
      <c r="O18" t="s">
        <v>3381</v>
      </c>
      <c r="P18" t="s">
        <v>88</v>
      </c>
      <c r="Q18" t="s">
        <v>3381</v>
      </c>
      <c r="R18" t="s">
        <v>89</v>
      </c>
      <c r="S18" t="s">
        <v>494</v>
      </c>
      <c r="T18" t="s">
        <v>271</v>
      </c>
      <c r="U18" t="s">
        <v>188</v>
      </c>
      <c r="V18" t="s">
        <v>495</v>
      </c>
      <c r="X18"/>
    </row>
    <row r="19" spans="7:24" x14ac:dyDescent="0.2">
      <c r="G19" s="26">
        <v>13</v>
      </c>
      <c r="H19" s="15">
        <v>534</v>
      </c>
      <c r="I19" s="51" t="str">
        <f>IF(FrontPage!$Q$8=2,$L46,$M46)</f>
        <v>Neath Port Talbot County Borough Council</v>
      </c>
      <c r="K19">
        <v>536</v>
      </c>
      <c r="L19" t="s">
        <v>19</v>
      </c>
      <c r="M19" t="s">
        <v>258</v>
      </c>
      <c r="N19" t="s">
        <v>90</v>
      </c>
      <c r="O19" t="s">
        <v>91</v>
      </c>
      <c r="P19" t="s">
        <v>19</v>
      </c>
      <c r="Q19" t="s">
        <v>3381</v>
      </c>
      <c r="R19" t="s">
        <v>3339</v>
      </c>
      <c r="S19" t="s">
        <v>388</v>
      </c>
      <c r="T19" t="s">
        <v>272</v>
      </c>
      <c r="U19" t="s">
        <v>225</v>
      </c>
      <c r="V19" t="s">
        <v>389</v>
      </c>
      <c r="X19"/>
    </row>
    <row r="20" spans="7:24" x14ac:dyDescent="0.2">
      <c r="G20" s="26">
        <v>14</v>
      </c>
      <c r="H20" s="15">
        <v>536</v>
      </c>
      <c r="I20" s="51" t="str">
        <f>IF(FrontPage!$Q$8=2,$L47,$M47)</f>
        <v>Bridgend County Borough Council</v>
      </c>
      <c r="K20">
        <v>538</v>
      </c>
      <c r="L20" t="s">
        <v>3340</v>
      </c>
      <c r="M20" t="s">
        <v>3341</v>
      </c>
      <c r="N20" t="s">
        <v>90</v>
      </c>
      <c r="O20" t="s">
        <v>92</v>
      </c>
      <c r="P20" t="s">
        <v>93</v>
      </c>
      <c r="Q20" t="s">
        <v>3340</v>
      </c>
      <c r="R20" t="s">
        <v>94</v>
      </c>
      <c r="S20" t="s">
        <v>2685</v>
      </c>
      <c r="T20" t="s">
        <v>273</v>
      </c>
      <c r="U20" t="s">
        <v>43</v>
      </c>
      <c r="V20" t="s">
        <v>2689</v>
      </c>
      <c r="X20"/>
    </row>
    <row r="21" spans="7:24" x14ac:dyDescent="0.2">
      <c r="G21" s="26">
        <v>15</v>
      </c>
      <c r="H21" s="15">
        <v>538</v>
      </c>
      <c r="I21" s="51" t="str">
        <f>IF(FrontPage!$Q$8=2,$L48,$M48)</f>
        <v>The Vale of Glamorgan Council</v>
      </c>
      <c r="K21">
        <v>540</v>
      </c>
      <c r="L21" t="s">
        <v>480</v>
      </c>
      <c r="M21" t="s">
        <v>496</v>
      </c>
      <c r="N21" t="s">
        <v>3342</v>
      </c>
      <c r="O21" t="s">
        <v>3343</v>
      </c>
      <c r="P21" t="s">
        <v>3344</v>
      </c>
      <c r="Q21" t="s">
        <v>3345</v>
      </c>
      <c r="R21" t="s">
        <v>3346</v>
      </c>
      <c r="S21" t="s">
        <v>151</v>
      </c>
      <c r="T21" t="s">
        <v>274</v>
      </c>
      <c r="U21" t="s">
        <v>152</v>
      </c>
      <c r="V21" t="s">
        <v>153</v>
      </c>
      <c r="X21"/>
    </row>
    <row r="22" spans="7:24" x14ac:dyDescent="0.2">
      <c r="G22" s="26">
        <v>16</v>
      </c>
      <c r="H22" s="15">
        <v>540</v>
      </c>
      <c r="I22" s="51" t="str">
        <f>IF(FrontPage!$Q$8=2,$L49,$M49)</f>
        <v>Rhondda, Cynon, Taff C.B.C.</v>
      </c>
      <c r="K22">
        <v>542</v>
      </c>
      <c r="L22" t="s">
        <v>20</v>
      </c>
      <c r="M22" t="s">
        <v>580</v>
      </c>
      <c r="N22" t="s">
        <v>87</v>
      </c>
      <c r="O22" t="s">
        <v>95</v>
      </c>
      <c r="P22" t="s">
        <v>20</v>
      </c>
      <c r="Q22" t="s">
        <v>3381</v>
      </c>
      <c r="R22" t="s">
        <v>96</v>
      </c>
      <c r="S22" t="s">
        <v>2686</v>
      </c>
      <c r="T22" t="s">
        <v>275</v>
      </c>
      <c r="U22" t="s">
        <v>3347</v>
      </c>
      <c r="V22" t="s">
        <v>2690</v>
      </c>
      <c r="X22"/>
    </row>
    <row r="23" spans="7:24" x14ac:dyDescent="0.2">
      <c r="G23" s="26">
        <v>17</v>
      </c>
      <c r="H23" s="15">
        <v>542</v>
      </c>
      <c r="I23" s="51" t="str">
        <f>IF(FrontPage!$Q$8=2,$L50,$M50)</f>
        <v>Merthyr Tydfil County Borough Council</v>
      </c>
      <c r="K23">
        <v>544</v>
      </c>
      <c r="L23" t="s">
        <v>3348</v>
      </c>
      <c r="M23" t="s">
        <v>581</v>
      </c>
      <c r="N23" t="s">
        <v>3349</v>
      </c>
      <c r="O23" t="s">
        <v>7</v>
      </c>
      <c r="P23" t="s">
        <v>97</v>
      </c>
      <c r="Q23" t="s">
        <v>3350</v>
      </c>
      <c r="R23" t="s">
        <v>3351</v>
      </c>
      <c r="S23" t="s">
        <v>3352</v>
      </c>
      <c r="T23" t="s">
        <v>274</v>
      </c>
      <c r="U23" t="s">
        <v>49</v>
      </c>
      <c r="V23" t="s">
        <v>3353</v>
      </c>
      <c r="X23"/>
    </row>
    <row r="24" spans="7:24" x14ac:dyDescent="0.2">
      <c r="G24" s="26">
        <v>18</v>
      </c>
      <c r="H24" s="15">
        <v>544</v>
      </c>
      <c r="I24" s="51" t="str">
        <f>IF(FrontPage!$Q$8=2,$L51,$M51)</f>
        <v>Caerphilly County Borough Council</v>
      </c>
      <c r="K24">
        <v>545</v>
      </c>
      <c r="L24" t="s">
        <v>483</v>
      </c>
      <c r="M24" t="s">
        <v>582</v>
      </c>
      <c r="N24" t="s">
        <v>98</v>
      </c>
      <c r="O24" t="s">
        <v>87</v>
      </c>
      <c r="P24" t="s">
        <v>99</v>
      </c>
      <c r="Q24" t="s">
        <v>3381</v>
      </c>
      <c r="R24" t="s">
        <v>3354</v>
      </c>
      <c r="S24" t="s">
        <v>46</v>
      </c>
      <c r="T24" t="s">
        <v>276</v>
      </c>
      <c r="U24" t="s">
        <v>53</v>
      </c>
      <c r="V24" t="s">
        <v>47</v>
      </c>
      <c r="X24"/>
    </row>
    <row r="25" spans="7:24" x14ac:dyDescent="0.2">
      <c r="G25" s="26">
        <v>19</v>
      </c>
      <c r="H25" s="15">
        <v>545</v>
      </c>
      <c r="I25" s="51" t="str">
        <f>IF(FrontPage!$Q$8=2,$L52,$M52)</f>
        <v>Blaenau Gwent County Borough Council</v>
      </c>
      <c r="K25">
        <v>546</v>
      </c>
      <c r="L25" t="s">
        <v>21</v>
      </c>
      <c r="M25" t="s">
        <v>497</v>
      </c>
      <c r="N25" t="s">
        <v>87</v>
      </c>
      <c r="O25" t="s">
        <v>3381</v>
      </c>
      <c r="P25" t="s">
        <v>100</v>
      </c>
      <c r="Q25" t="s">
        <v>3381</v>
      </c>
      <c r="R25" t="s">
        <v>3355</v>
      </c>
      <c r="S25" t="s">
        <v>50</v>
      </c>
      <c r="T25" t="s">
        <v>276</v>
      </c>
      <c r="U25" t="s">
        <v>55</v>
      </c>
      <c r="V25" t="s">
        <v>51</v>
      </c>
      <c r="X25"/>
    </row>
    <row r="26" spans="7:24" x14ac:dyDescent="0.2">
      <c r="G26" s="26">
        <v>20</v>
      </c>
      <c r="H26" s="15">
        <v>546</v>
      </c>
      <c r="I26" s="51" t="str">
        <f>IF(FrontPage!$Q$8=2,$L53,$M53)</f>
        <v>Torfaen County Borough Council</v>
      </c>
      <c r="K26">
        <v>548</v>
      </c>
      <c r="L26" t="s">
        <v>154</v>
      </c>
      <c r="M26" t="s">
        <v>498</v>
      </c>
      <c r="N26" t="s">
        <v>77</v>
      </c>
      <c r="O26" t="s">
        <v>189</v>
      </c>
      <c r="P26" t="s">
        <v>190</v>
      </c>
      <c r="Q26" t="s">
        <v>154</v>
      </c>
      <c r="R26" t="s">
        <v>191</v>
      </c>
      <c r="S26" t="s">
        <v>499</v>
      </c>
      <c r="T26" t="s">
        <v>276</v>
      </c>
      <c r="U26" t="s">
        <v>500</v>
      </c>
      <c r="V26" t="s">
        <v>583</v>
      </c>
      <c r="X26"/>
    </row>
    <row r="27" spans="7:24" x14ac:dyDescent="0.2">
      <c r="G27" s="26">
        <v>21</v>
      </c>
      <c r="H27" s="15">
        <v>548</v>
      </c>
      <c r="I27" s="51" t="str">
        <f>IF(FrontPage!$Q$8=2,$L54,$M54)</f>
        <v>Monmouthshire County Council</v>
      </c>
      <c r="K27">
        <v>550</v>
      </c>
      <c r="L27" t="s">
        <v>22</v>
      </c>
      <c r="M27" t="s">
        <v>2682</v>
      </c>
      <c r="N27" t="s">
        <v>87</v>
      </c>
      <c r="O27" t="s">
        <v>407</v>
      </c>
      <c r="P27" t="s">
        <v>22</v>
      </c>
      <c r="Q27" t="s">
        <v>3381</v>
      </c>
      <c r="R27" t="s">
        <v>3356</v>
      </c>
      <c r="S27" t="s">
        <v>501</v>
      </c>
      <c r="T27" t="s">
        <v>277</v>
      </c>
      <c r="U27" t="s">
        <v>192</v>
      </c>
      <c r="V27" t="s">
        <v>259</v>
      </c>
      <c r="X27"/>
    </row>
    <row r="28" spans="7:24" x14ac:dyDescent="0.2">
      <c r="G28" s="26">
        <v>22</v>
      </c>
      <c r="H28" s="15">
        <v>550</v>
      </c>
      <c r="I28" s="51" t="str">
        <f>IF(FrontPage!$Q$8=2,$L55,$M55)</f>
        <v>Newport City Council</v>
      </c>
      <c r="K28">
        <v>552</v>
      </c>
      <c r="L28" t="s">
        <v>23</v>
      </c>
      <c r="M28" t="s">
        <v>211</v>
      </c>
      <c r="N28" t="s">
        <v>77</v>
      </c>
      <c r="O28" t="s">
        <v>101</v>
      </c>
      <c r="P28" t="s">
        <v>23</v>
      </c>
      <c r="Q28" t="s">
        <v>3381</v>
      </c>
      <c r="R28" t="s">
        <v>3357</v>
      </c>
      <c r="S28" t="s">
        <v>408</v>
      </c>
      <c r="T28" t="s">
        <v>278</v>
      </c>
      <c r="U28" t="s">
        <v>226</v>
      </c>
      <c r="V28" t="s">
        <v>584</v>
      </c>
      <c r="X28"/>
    </row>
    <row r="29" spans="7:24" x14ac:dyDescent="0.2">
      <c r="G29" s="26">
        <v>23</v>
      </c>
      <c r="H29" s="27">
        <v>552</v>
      </c>
      <c r="I29" s="51" t="str">
        <f>IF(FrontPage!$Q$8=2,$L56,$M56)</f>
        <v>Cardiff County Council</v>
      </c>
    </row>
    <row r="31" spans="7:24" x14ac:dyDescent="0.2">
      <c r="H31" s="325">
        <f>VLOOKUP(FrontPage!Q6,G7:I29,2,FALSE)</f>
        <v>0</v>
      </c>
    </row>
    <row r="32" spans="7:24" x14ac:dyDescent="0.2">
      <c r="H32" s="14"/>
    </row>
    <row r="33" spans="1:13" x14ac:dyDescent="0.2">
      <c r="D33" s="28"/>
      <c r="H33" s="14"/>
    </row>
    <row r="34" spans="1:13" ht="30" x14ac:dyDescent="0.25">
      <c r="D34" s="28"/>
      <c r="E34" s="14"/>
      <c r="F34" s="14"/>
      <c r="G34" s="14"/>
      <c r="H34" s="14"/>
      <c r="I34" s="14"/>
      <c r="L34" s="15" t="s">
        <v>143</v>
      </c>
      <c r="M34" s="50" t="s">
        <v>487</v>
      </c>
    </row>
    <row r="35" spans="1:13" ht="15.75" x14ac:dyDescent="0.25">
      <c r="B35" s="93" t="s">
        <v>227</v>
      </c>
      <c r="C35" s="94"/>
      <c r="D35" s="95" t="s">
        <v>228</v>
      </c>
      <c r="E35" s="28"/>
      <c r="F35" s="14"/>
      <c r="G35" s="14"/>
      <c r="H35" s="14"/>
      <c r="I35" s="14"/>
      <c r="L35" s="15" t="s">
        <v>27</v>
      </c>
      <c r="M35" s="50" t="s">
        <v>71</v>
      </c>
    </row>
    <row r="36" spans="1:13" ht="15.75" x14ac:dyDescent="0.25">
      <c r="B36" s="96"/>
      <c r="C36" s="97"/>
      <c r="D36" s="98"/>
      <c r="E36" s="28"/>
      <c r="F36" s="14"/>
      <c r="G36" s="14"/>
      <c r="H36" s="14"/>
      <c r="I36" s="14"/>
      <c r="L36" s="15" t="s">
        <v>28</v>
      </c>
      <c r="M36" s="50" t="s">
        <v>9</v>
      </c>
    </row>
    <row r="37" spans="1:13" ht="15.75" x14ac:dyDescent="0.25">
      <c r="A37" s="28" t="str">
        <f>LEFT(B37,4)&amp;RIGHT(B37,2)</f>
        <v>199091</v>
      </c>
      <c r="B37" s="96" t="s">
        <v>229</v>
      </c>
      <c r="C37" s="97"/>
      <c r="D37" s="99">
        <v>36.799999999999997</v>
      </c>
      <c r="F37" s="14"/>
      <c r="G37" s="14"/>
      <c r="H37" s="14"/>
      <c r="I37" s="14"/>
      <c r="L37" s="15" t="s">
        <v>29</v>
      </c>
      <c r="M37" s="50" t="s">
        <v>10</v>
      </c>
    </row>
    <row r="38" spans="1:13" ht="15.75" x14ac:dyDescent="0.25">
      <c r="A38" s="28" t="str">
        <f t="shared" ref="A38:A92" si="0">LEFT(B38,4)&amp;RIGHT(B38,2)</f>
        <v>199192</v>
      </c>
      <c r="B38" s="96" t="s">
        <v>230</v>
      </c>
      <c r="C38" s="97"/>
      <c r="D38" s="99">
        <v>40.799999999999997</v>
      </c>
      <c r="E38" s="28"/>
      <c r="F38" s="14"/>
      <c r="G38" s="14"/>
      <c r="H38" s="14"/>
      <c r="I38" s="14"/>
      <c r="L38" s="15" t="s">
        <v>30</v>
      </c>
      <c r="M38" s="50" t="s">
        <v>471</v>
      </c>
    </row>
    <row r="39" spans="1:13" ht="15.75" x14ac:dyDescent="0.25">
      <c r="A39" s="28" t="str">
        <f t="shared" si="0"/>
        <v>199293</v>
      </c>
      <c r="B39" s="96" t="s">
        <v>231</v>
      </c>
      <c r="C39" s="97"/>
      <c r="D39" s="99">
        <v>42.5</v>
      </c>
      <c r="E39" s="28"/>
      <c r="F39" s="14"/>
      <c r="G39" s="14"/>
      <c r="H39" s="14"/>
      <c r="I39" s="14"/>
      <c r="L39" s="15" t="s">
        <v>31</v>
      </c>
      <c r="M39" s="50" t="s">
        <v>472</v>
      </c>
    </row>
    <row r="40" spans="1:13" ht="15.75" x14ac:dyDescent="0.25">
      <c r="A40" s="28" t="str">
        <f t="shared" si="0"/>
        <v>199394</v>
      </c>
      <c r="B40" s="96" t="s">
        <v>232</v>
      </c>
      <c r="C40" s="97"/>
      <c r="D40" s="99">
        <v>44</v>
      </c>
      <c r="E40" s="28"/>
      <c r="F40" s="14"/>
      <c r="G40" s="14"/>
      <c r="H40" s="28"/>
      <c r="I40" s="14"/>
      <c r="L40" s="15" t="s">
        <v>32</v>
      </c>
      <c r="M40" s="50" t="s">
        <v>473</v>
      </c>
    </row>
    <row r="41" spans="1:13" ht="15.75" x14ac:dyDescent="0.25">
      <c r="A41" s="28" t="str">
        <f t="shared" si="0"/>
        <v>199495</v>
      </c>
      <c r="B41" s="96" t="s">
        <v>233</v>
      </c>
      <c r="C41" s="97"/>
      <c r="D41" s="99">
        <v>44.8</v>
      </c>
      <c r="E41" s="28"/>
      <c r="F41" s="14"/>
      <c r="G41" s="14"/>
      <c r="H41" s="14"/>
      <c r="I41" s="14"/>
      <c r="L41" s="15" t="s">
        <v>34</v>
      </c>
      <c r="M41" s="50" t="s">
        <v>14</v>
      </c>
    </row>
    <row r="42" spans="1:13" ht="15.75" x14ac:dyDescent="0.25">
      <c r="A42" s="28" t="str">
        <f t="shared" si="0"/>
        <v>199596</v>
      </c>
      <c r="B42" s="96" t="s">
        <v>234</v>
      </c>
      <c r="C42" s="97"/>
      <c r="D42" s="99">
        <v>39</v>
      </c>
      <c r="E42" s="28"/>
      <c r="F42" s="14"/>
      <c r="G42" s="14"/>
      <c r="H42" s="14"/>
      <c r="I42" s="14"/>
      <c r="L42" s="15" t="s">
        <v>35</v>
      </c>
      <c r="M42" s="50" t="s">
        <v>15</v>
      </c>
    </row>
    <row r="43" spans="1:13" ht="15.75" x14ac:dyDescent="0.25">
      <c r="A43" s="28" t="str">
        <f t="shared" si="0"/>
        <v>199697</v>
      </c>
      <c r="B43" s="96" t="s">
        <v>235</v>
      </c>
      <c r="C43" s="97"/>
      <c r="D43" s="99">
        <v>40.5</v>
      </c>
      <c r="E43" s="28"/>
      <c r="F43" s="14"/>
      <c r="G43" s="14"/>
      <c r="H43" s="14"/>
      <c r="I43" s="14"/>
      <c r="L43" s="15" t="s">
        <v>36</v>
      </c>
      <c r="M43" s="50" t="s">
        <v>474</v>
      </c>
    </row>
    <row r="44" spans="1:13" ht="15.75" x14ac:dyDescent="0.25">
      <c r="A44" s="28" t="str">
        <f t="shared" si="0"/>
        <v>199798</v>
      </c>
      <c r="B44" s="96" t="s">
        <v>236</v>
      </c>
      <c r="C44" s="97"/>
      <c r="D44" s="99">
        <v>41.4</v>
      </c>
      <c r="E44" s="28"/>
      <c r="F44" s="14"/>
      <c r="G44" s="14"/>
      <c r="H44" s="14"/>
      <c r="I44" s="14"/>
      <c r="L44" s="15" t="s">
        <v>37</v>
      </c>
      <c r="M44" s="50" t="s">
        <v>475</v>
      </c>
    </row>
    <row r="45" spans="1:13" ht="15.75" x14ac:dyDescent="0.25">
      <c r="A45" s="28" t="str">
        <f t="shared" si="0"/>
        <v>199899</v>
      </c>
      <c r="B45" s="96" t="s">
        <v>237</v>
      </c>
      <c r="C45" s="97"/>
      <c r="D45" s="99">
        <v>42.9</v>
      </c>
      <c r="E45" s="28"/>
      <c r="F45" s="14"/>
      <c r="G45" s="14"/>
      <c r="H45" s="14"/>
      <c r="L45" s="15" t="s">
        <v>39</v>
      </c>
      <c r="M45" s="50" t="s">
        <v>476</v>
      </c>
    </row>
    <row r="46" spans="1:13" ht="30" x14ac:dyDescent="0.25">
      <c r="A46" s="28" t="str">
        <f t="shared" si="0"/>
        <v>199900</v>
      </c>
      <c r="B46" s="96" t="s">
        <v>238</v>
      </c>
      <c r="C46" s="97"/>
      <c r="D46" s="99">
        <v>44.3</v>
      </c>
      <c r="E46" s="28"/>
      <c r="F46" s="14"/>
      <c r="G46" s="14"/>
      <c r="H46" s="14"/>
      <c r="L46" s="15" t="s">
        <v>40</v>
      </c>
      <c r="M46" s="50" t="s">
        <v>477</v>
      </c>
    </row>
    <row r="47" spans="1:13" ht="15.75" x14ac:dyDescent="0.25">
      <c r="A47" s="28" t="str">
        <f t="shared" si="0"/>
        <v>200001</v>
      </c>
      <c r="B47" s="96" t="s">
        <v>239</v>
      </c>
      <c r="C47" s="97"/>
      <c r="D47" s="99">
        <v>41.2</v>
      </c>
      <c r="E47" s="28"/>
      <c r="F47" s="14"/>
      <c r="G47" s="14"/>
      <c r="H47" s="14"/>
      <c r="L47" s="15" t="s">
        <v>41</v>
      </c>
      <c r="M47" s="50" t="s">
        <v>478</v>
      </c>
    </row>
    <row r="48" spans="1:13" ht="15.75" x14ac:dyDescent="0.25">
      <c r="A48" s="28" t="str">
        <f t="shared" si="0"/>
        <v>200102</v>
      </c>
      <c r="B48" s="96" t="s">
        <v>240</v>
      </c>
      <c r="C48" s="97"/>
      <c r="D48" s="99">
        <v>42.6</v>
      </c>
      <c r="E48" s="28"/>
      <c r="F48" s="14"/>
      <c r="G48" s="14"/>
      <c r="H48" s="14"/>
      <c r="L48" s="15" t="s">
        <v>42</v>
      </c>
      <c r="M48" s="50" t="s">
        <v>479</v>
      </c>
    </row>
    <row r="49" spans="1:13" ht="15.75" x14ac:dyDescent="0.25">
      <c r="A49" s="28" t="str">
        <f t="shared" si="0"/>
        <v>200203</v>
      </c>
      <c r="B49" s="96" t="s">
        <v>241</v>
      </c>
      <c r="C49" s="97"/>
      <c r="D49" s="99">
        <v>43.3</v>
      </c>
      <c r="E49" s="28"/>
      <c r="F49" s="14"/>
      <c r="G49" s="14"/>
      <c r="H49" s="14"/>
      <c r="L49" s="15" t="s">
        <v>44</v>
      </c>
      <c r="M49" s="50" t="s">
        <v>480</v>
      </c>
    </row>
    <row r="50" spans="1:13" ht="15.75" x14ac:dyDescent="0.25">
      <c r="A50" s="28" t="str">
        <f t="shared" si="0"/>
        <v>200304</v>
      </c>
      <c r="B50" s="96" t="s">
        <v>242</v>
      </c>
      <c r="C50" s="97"/>
      <c r="D50" s="99">
        <v>44</v>
      </c>
      <c r="E50" s="28"/>
      <c r="L50" s="15" t="s">
        <v>45</v>
      </c>
      <c r="M50" s="50" t="s">
        <v>481</v>
      </c>
    </row>
    <row r="51" spans="1:13" ht="15.75" x14ac:dyDescent="0.25">
      <c r="A51" s="28" t="str">
        <f t="shared" si="0"/>
        <v>200405</v>
      </c>
      <c r="B51" s="96" t="s">
        <v>243</v>
      </c>
      <c r="C51" s="97"/>
      <c r="D51" s="99">
        <v>45.2</v>
      </c>
      <c r="E51" s="28"/>
      <c r="L51" s="15" t="s">
        <v>48</v>
      </c>
      <c r="M51" s="50" t="s">
        <v>482</v>
      </c>
    </row>
    <row r="52" spans="1:13" ht="15.75" x14ac:dyDescent="0.25">
      <c r="A52" s="28" t="str">
        <f t="shared" si="0"/>
        <v>200506</v>
      </c>
      <c r="B52" s="96" t="s">
        <v>244</v>
      </c>
      <c r="C52" s="97"/>
      <c r="D52" s="99">
        <v>42.1</v>
      </c>
      <c r="E52" s="28"/>
      <c r="L52" s="15" t="s">
        <v>52</v>
      </c>
      <c r="M52" s="50" t="s">
        <v>483</v>
      </c>
    </row>
    <row r="53" spans="1:13" ht="15.75" x14ac:dyDescent="0.25">
      <c r="A53" s="28" t="str">
        <f t="shared" si="0"/>
        <v>200607</v>
      </c>
      <c r="B53" s="96" t="s">
        <v>245</v>
      </c>
      <c r="C53" s="97"/>
      <c r="D53" s="99">
        <v>43.2</v>
      </c>
      <c r="E53" s="28"/>
      <c r="L53" s="15" t="s">
        <v>54</v>
      </c>
      <c r="M53" s="50" t="s">
        <v>21</v>
      </c>
    </row>
    <row r="54" spans="1:13" ht="15.75" x14ac:dyDescent="0.25">
      <c r="A54" s="28" t="str">
        <f t="shared" si="0"/>
        <v>200708</v>
      </c>
      <c r="B54" s="96" t="s">
        <v>246</v>
      </c>
      <c r="C54" s="97"/>
      <c r="D54" s="99">
        <v>44.8</v>
      </c>
      <c r="E54" s="28"/>
      <c r="L54" s="15" t="s">
        <v>56</v>
      </c>
      <c r="M54" s="50" t="s">
        <v>484</v>
      </c>
    </row>
    <row r="55" spans="1:13" ht="15.75" x14ac:dyDescent="0.25">
      <c r="A55" s="28" t="str">
        <f t="shared" si="0"/>
        <v>200809</v>
      </c>
      <c r="B55" s="96" t="s">
        <v>247</v>
      </c>
      <c r="C55" s="97"/>
      <c r="D55" s="99">
        <v>46.6</v>
      </c>
      <c r="E55" s="28"/>
      <c r="L55" s="15" t="s">
        <v>57</v>
      </c>
      <c r="M55" s="50" t="s">
        <v>485</v>
      </c>
    </row>
    <row r="56" spans="1:13" ht="15.75" x14ac:dyDescent="0.25">
      <c r="A56" s="28" t="str">
        <f t="shared" si="0"/>
        <v>200910</v>
      </c>
      <c r="B56" s="96" t="s">
        <v>248</v>
      </c>
      <c r="C56" s="97"/>
      <c r="D56" s="99">
        <v>48.9</v>
      </c>
      <c r="E56" s="28"/>
      <c r="L56" s="15" t="s">
        <v>102</v>
      </c>
      <c r="M56" s="50" t="s">
        <v>486</v>
      </c>
    </row>
    <row r="57" spans="1:13" ht="15.75" x14ac:dyDescent="0.25">
      <c r="A57" s="28" t="str">
        <f t="shared" si="0"/>
        <v>201011</v>
      </c>
      <c r="B57" s="96" t="s">
        <v>249</v>
      </c>
      <c r="C57" s="97"/>
      <c r="D57" s="99">
        <v>40.9</v>
      </c>
      <c r="E57" s="28"/>
    </row>
    <row r="58" spans="1:13" ht="15.75" x14ac:dyDescent="0.25">
      <c r="A58" s="28" t="str">
        <f t="shared" si="0"/>
        <v>201112</v>
      </c>
      <c r="B58" s="96" t="s">
        <v>250</v>
      </c>
      <c r="C58" s="97"/>
      <c r="D58" s="99">
        <v>42.8</v>
      </c>
      <c r="E58" s="28"/>
    </row>
    <row r="59" spans="1:13" ht="15.75" x14ac:dyDescent="0.25">
      <c r="A59" s="28" t="str">
        <f t="shared" si="0"/>
        <v>201213</v>
      </c>
      <c r="B59" s="96" t="s">
        <v>251</v>
      </c>
      <c r="C59" s="97"/>
      <c r="D59" s="100">
        <v>45.2</v>
      </c>
      <c r="E59" s="28"/>
    </row>
    <row r="60" spans="1:13" ht="15.75" x14ac:dyDescent="0.25">
      <c r="A60" s="28" t="str">
        <f t="shared" si="0"/>
        <v>201314</v>
      </c>
      <c r="B60" s="96" t="s">
        <v>252</v>
      </c>
      <c r="C60" s="97"/>
      <c r="D60" s="100">
        <v>46.4</v>
      </c>
      <c r="E60" s="28"/>
    </row>
    <row r="61" spans="1:13" ht="15.75" x14ac:dyDescent="0.25">
      <c r="A61" s="28" t="str">
        <f t="shared" si="0"/>
        <v>201415</v>
      </c>
      <c r="B61" s="96" t="s">
        <v>213</v>
      </c>
      <c r="C61" s="97"/>
      <c r="D61" s="100">
        <v>47.3</v>
      </c>
      <c r="E61" s="28"/>
    </row>
    <row r="62" spans="1:13" ht="15.75" x14ac:dyDescent="0.25">
      <c r="A62" s="28" t="str">
        <f>LEFT(B62,4)&amp;RIGHT(B62,2)</f>
        <v>201516</v>
      </c>
      <c r="B62" s="96" t="s">
        <v>253</v>
      </c>
      <c r="C62" s="97"/>
      <c r="D62" s="100">
        <v>48.2</v>
      </c>
      <c r="E62" s="28"/>
    </row>
    <row r="63" spans="1:13" ht="15.75" x14ac:dyDescent="0.25">
      <c r="A63" s="28" t="s">
        <v>283</v>
      </c>
      <c r="B63" s="96" t="s">
        <v>279</v>
      </c>
      <c r="C63" s="97"/>
      <c r="D63" s="100">
        <v>48.6</v>
      </c>
      <c r="E63" s="28"/>
    </row>
    <row r="64" spans="1:13" ht="15.75" x14ac:dyDescent="0.25">
      <c r="A64" s="28" t="str">
        <f t="shared" si="0"/>
        <v>201718</v>
      </c>
      <c r="B64" s="96" t="s">
        <v>284</v>
      </c>
      <c r="C64" s="97"/>
      <c r="D64" s="100">
        <v>49.9</v>
      </c>
      <c r="E64" s="28"/>
    </row>
    <row r="65" spans="1:4" ht="15.75" x14ac:dyDescent="0.25">
      <c r="A65" s="15" t="str">
        <f t="shared" si="0"/>
        <v>201819</v>
      </c>
      <c r="B65" s="96" t="s">
        <v>386</v>
      </c>
      <c r="C65" s="97"/>
      <c r="D65" s="100">
        <v>51.4</v>
      </c>
    </row>
    <row r="66" spans="1:4" ht="15.75" x14ac:dyDescent="0.25">
      <c r="A66" s="15" t="str">
        <f t="shared" ref="A66:A78" si="1">LEFT(B66,4)&amp;RIGHT(B66,2)</f>
        <v>201920</v>
      </c>
      <c r="B66" s="96" t="s">
        <v>397</v>
      </c>
      <c r="C66" s="97"/>
      <c r="D66" s="100">
        <v>52.6</v>
      </c>
    </row>
    <row r="67" spans="1:4" ht="15.75" x14ac:dyDescent="0.25">
      <c r="A67" s="15" t="str">
        <f t="shared" si="0"/>
        <v>202021</v>
      </c>
      <c r="B67" s="96" t="s">
        <v>578</v>
      </c>
      <c r="C67" s="97"/>
      <c r="D67" s="100">
        <v>53.5</v>
      </c>
    </row>
    <row r="68" spans="1:4" ht="15.75" x14ac:dyDescent="0.25">
      <c r="A68" s="15" t="str">
        <f t="shared" si="1"/>
        <v>202122</v>
      </c>
      <c r="B68" s="96" t="s">
        <v>2662</v>
      </c>
      <c r="C68" s="97"/>
      <c r="D68" s="100">
        <v>53.5</v>
      </c>
    </row>
    <row r="69" spans="1:4" ht="15.75" x14ac:dyDescent="0.25">
      <c r="A69" s="15" t="str">
        <f t="shared" si="0"/>
        <v>202223</v>
      </c>
      <c r="B69" s="96" t="s">
        <v>2663</v>
      </c>
      <c r="C69" s="97"/>
      <c r="D69" s="100">
        <v>53.5</v>
      </c>
    </row>
    <row r="70" spans="1:4" ht="15.75" x14ac:dyDescent="0.25">
      <c r="A70" s="15" t="str">
        <f t="shared" si="1"/>
        <v>202324</v>
      </c>
      <c r="B70" s="96" t="s">
        <v>2664</v>
      </c>
      <c r="C70" s="97"/>
      <c r="D70" s="100">
        <v>53.5</v>
      </c>
    </row>
    <row r="71" spans="1:4" ht="15.75" x14ac:dyDescent="0.25">
      <c r="A71" s="15" t="str">
        <f t="shared" si="0"/>
        <v>202425</v>
      </c>
      <c r="B71" s="96" t="s">
        <v>2665</v>
      </c>
      <c r="C71" s="97"/>
      <c r="D71" s="104" t="s">
        <v>2674</v>
      </c>
    </row>
    <row r="72" spans="1:4" ht="15.75" x14ac:dyDescent="0.25">
      <c r="A72" s="15" t="str">
        <f t="shared" si="1"/>
        <v>202526</v>
      </c>
      <c r="B72" s="96" t="s">
        <v>2666</v>
      </c>
      <c r="C72" s="97"/>
      <c r="D72" s="104" t="s">
        <v>2674</v>
      </c>
    </row>
    <row r="73" spans="1:4" ht="15.75" x14ac:dyDescent="0.25">
      <c r="A73" s="15" t="str">
        <f t="shared" si="0"/>
        <v>202627</v>
      </c>
      <c r="B73" s="96" t="s">
        <v>2667</v>
      </c>
      <c r="C73" s="97"/>
      <c r="D73" s="104" t="s">
        <v>2674</v>
      </c>
    </row>
    <row r="74" spans="1:4" ht="15.75" x14ac:dyDescent="0.25">
      <c r="A74" s="15" t="str">
        <f t="shared" si="1"/>
        <v>202728</v>
      </c>
      <c r="B74" s="96" t="s">
        <v>2668</v>
      </c>
      <c r="C74" s="97"/>
      <c r="D74" s="104" t="s">
        <v>2674</v>
      </c>
    </row>
    <row r="75" spans="1:4" ht="15.75" x14ac:dyDescent="0.25">
      <c r="A75" s="15" t="str">
        <f t="shared" si="0"/>
        <v>202829</v>
      </c>
      <c r="B75" s="96" t="s">
        <v>2669</v>
      </c>
      <c r="C75" s="97"/>
      <c r="D75" s="104" t="s">
        <v>2674</v>
      </c>
    </row>
    <row r="76" spans="1:4" ht="15.75" x14ac:dyDescent="0.25">
      <c r="A76" s="15" t="str">
        <f t="shared" si="1"/>
        <v>202930</v>
      </c>
      <c r="B76" s="96" t="s">
        <v>2670</v>
      </c>
      <c r="C76" s="97"/>
      <c r="D76" s="104" t="s">
        <v>2674</v>
      </c>
    </row>
    <row r="77" spans="1:4" ht="15.75" x14ac:dyDescent="0.25">
      <c r="A77" s="15" t="str">
        <f t="shared" si="0"/>
        <v>203031</v>
      </c>
      <c r="B77" s="96" t="s">
        <v>2671</v>
      </c>
      <c r="C77" s="97"/>
      <c r="D77" s="104" t="s">
        <v>2674</v>
      </c>
    </row>
    <row r="78" spans="1:4" ht="15.75" x14ac:dyDescent="0.25">
      <c r="A78" s="15" t="str">
        <f t="shared" si="1"/>
        <v>203132</v>
      </c>
      <c r="B78" s="96" t="s">
        <v>2672</v>
      </c>
      <c r="C78" s="97"/>
      <c r="D78" s="104" t="s">
        <v>2674</v>
      </c>
    </row>
    <row r="79" spans="1:4" ht="15.75" x14ac:dyDescent="0.25">
      <c r="A79" s="15" t="str">
        <f t="shared" si="0"/>
        <v>203233</v>
      </c>
      <c r="B79" s="101" t="s">
        <v>2673</v>
      </c>
      <c r="C79" s="102"/>
      <c r="D79" s="103" t="s">
        <v>2674</v>
      </c>
    </row>
    <row r="80" spans="1:4" x14ac:dyDescent="0.2">
      <c r="A80" s="15" t="str">
        <f t="shared" si="0"/>
        <v/>
      </c>
      <c r="D80" s="28"/>
    </row>
    <row r="81" spans="1:9" ht="15.75" x14ac:dyDescent="0.25">
      <c r="A81" s="15" t="str">
        <f t="shared" si="0"/>
        <v/>
      </c>
      <c r="D81" s="28"/>
      <c r="I81" s="50"/>
    </row>
    <row r="82" spans="1:9" ht="15.75" x14ac:dyDescent="0.25">
      <c r="A82" s="15" t="str">
        <f t="shared" si="0"/>
        <v/>
      </c>
      <c r="D82" s="28"/>
      <c r="I82" s="50"/>
    </row>
    <row r="83" spans="1:9" ht="15.75" x14ac:dyDescent="0.25">
      <c r="A83" s="15" t="str">
        <f t="shared" si="0"/>
        <v/>
      </c>
      <c r="D83" s="28"/>
      <c r="I83" s="50"/>
    </row>
    <row r="84" spans="1:9" ht="15.75" x14ac:dyDescent="0.25">
      <c r="A84" s="15" t="str">
        <f t="shared" si="0"/>
        <v/>
      </c>
      <c r="D84" s="28"/>
      <c r="I84" s="50"/>
    </row>
    <row r="85" spans="1:9" ht="15.75" x14ac:dyDescent="0.25">
      <c r="A85" s="15" t="str">
        <f t="shared" si="0"/>
        <v/>
      </c>
      <c r="D85" s="28"/>
      <c r="I85" s="50"/>
    </row>
    <row r="86" spans="1:9" ht="15.75" x14ac:dyDescent="0.25">
      <c r="A86" s="15" t="str">
        <f t="shared" si="0"/>
        <v/>
      </c>
      <c r="D86" s="28"/>
      <c r="I86" s="50"/>
    </row>
    <row r="87" spans="1:9" ht="15.75" x14ac:dyDescent="0.25">
      <c r="A87" s="15" t="str">
        <f t="shared" si="0"/>
        <v/>
      </c>
      <c r="D87" s="28"/>
      <c r="I87" s="50"/>
    </row>
    <row r="88" spans="1:9" ht="15.75" x14ac:dyDescent="0.25">
      <c r="A88" s="15" t="str">
        <f t="shared" si="0"/>
        <v/>
      </c>
      <c r="D88" s="28"/>
      <c r="I88" s="50"/>
    </row>
    <row r="89" spans="1:9" ht="15.75" x14ac:dyDescent="0.25">
      <c r="A89" s="15" t="str">
        <f t="shared" si="0"/>
        <v/>
      </c>
      <c r="D89" s="28"/>
      <c r="I89" s="50"/>
    </row>
    <row r="90" spans="1:9" ht="15.75" x14ac:dyDescent="0.25">
      <c r="A90" s="15" t="str">
        <f t="shared" si="0"/>
        <v/>
      </c>
      <c r="D90" s="28"/>
      <c r="I90" s="50"/>
    </row>
    <row r="91" spans="1:9" ht="15.75" x14ac:dyDescent="0.25">
      <c r="A91" s="15" t="str">
        <f t="shared" si="0"/>
        <v/>
      </c>
      <c r="D91" s="28"/>
      <c r="I91" s="50"/>
    </row>
    <row r="92" spans="1:9" ht="15.75" x14ac:dyDescent="0.25">
      <c r="A92" s="15" t="str">
        <f t="shared" si="0"/>
        <v/>
      </c>
      <c r="D92" s="28"/>
      <c r="I92" s="50"/>
    </row>
    <row r="93" spans="1:9" ht="15.75" x14ac:dyDescent="0.25">
      <c r="D93" s="28"/>
      <c r="I93" s="50"/>
    </row>
    <row r="94" spans="1:9" ht="15.75" x14ac:dyDescent="0.25">
      <c r="D94" s="28"/>
      <c r="I94" s="50"/>
    </row>
    <row r="95" spans="1:9" ht="15.75" x14ac:dyDescent="0.25">
      <c r="D95" s="28"/>
      <c r="I95" s="50"/>
    </row>
    <row r="96" spans="1:9" ht="15.75" x14ac:dyDescent="0.25">
      <c r="D96" s="28"/>
      <c r="I96" s="50"/>
    </row>
    <row r="97" spans="4:4" x14ac:dyDescent="0.2">
      <c r="D97" s="28"/>
    </row>
    <row r="98" spans="4:4" x14ac:dyDescent="0.2">
      <c r="D98" s="28"/>
    </row>
  </sheetData>
  <mergeCells count="2">
    <mergeCell ref="A1:G1"/>
    <mergeCell ref="L1:M1"/>
  </mergeCells>
  <phoneticPr fontId="9" type="noConversion"/>
  <pageMargins left="0" right="0" top="0" bottom="0" header="0" footer="0"/>
  <pageSetup paperSize="9" fitToWidth="2" orientation="landscape" r:id="rId1"/>
  <headerFooter alignWithMargins="0"/>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0000"/>
  </sheetPr>
  <dimension ref="A1:F4154"/>
  <sheetViews>
    <sheetView zoomScale="86" zoomScaleNormal="86" workbookViewId="0">
      <selection sqref="A1:E1"/>
    </sheetView>
  </sheetViews>
  <sheetFormatPr defaultColWidth="8.88671875" defaultRowHeight="15" x14ac:dyDescent="0.2"/>
  <cols>
    <col min="1" max="1" width="19.6640625" style="6" bestFit="1" customWidth="1"/>
    <col min="2" max="2" width="14.21875" style="6" bestFit="1" customWidth="1"/>
    <col min="3" max="3" width="1.77734375" style="6" customWidth="1"/>
    <col min="4" max="4" width="9.88671875" style="6" bestFit="1" customWidth="1"/>
    <col min="5" max="5" width="8.6640625" style="6" bestFit="1" customWidth="1"/>
    <col min="6" max="6" width="7.88671875" style="6" bestFit="1" customWidth="1"/>
    <col min="7" max="7" width="1.77734375" style="6" customWidth="1"/>
    <col min="8" max="8" width="22.21875" style="6" customWidth="1"/>
    <col min="9" max="9" width="12.44140625" style="6" customWidth="1"/>
    <col min="10" max="16384" width="8.88671875" style="6"/>
  </cols>
  <sheetData>
    <row r="1" spans="1:6" ht="20.25" x14ac:dyDescent="0.2">
      <c r="A1" s="391" t="s">
        <v>177</v>
      </c>
      <c r="B1" s="392"/>
    </row>
    <row r="2" spans="1:6" x14ac:dyDescent="0.2">
      <c r="A2" s="6" t="s">
        <v>285</v>
      </c>
    </row>
    <row r="3" spans="1:6" ht="15.75" x14ac:dyDescent="0.25">
      <c r="D3" s="76" t="s">
        <v>62</v>
      </c>
      <c r="E3" s="77" t="s">
        <v>58</v>
      </c>
      <c r="F3" s="78" t="s">
        <v>59</v>
      </c>
    </row>
    <row r="4" spans="1:6" x14ac:dyDescent="0.2">
      <c r="D4" s="79" t="str">
        <f>Details!D7</f>
        <v>202223</v>
      </c>
      <c r="E4" s="9" t="s">
        <v>181</v>
      </c>
      <c r="F4" s="80" t="s">
        <v>1</v>
      </c>
    </row>
    <row r="5" spans="1:6" ht="15.75" x14ac:dyDescent="0.25">
      <c r="A5" s="81" t="s">
        <v>155</v>
      </c>
      <c r="D5" s="79" t="str">
        <f>Details!D6</f>
        <v>202324</v>
      </c>
      <c r="E5" s="9" t="s">
        <v>182</v>
      </c>
      <c r="F5" s="80"/>
    </row>
    <row r="6" spans="1:6" x14ac:dyDescent="0.2">
      <c r="D6" s="79" t="str">
        <f>Details!D5</f>
        <v>202425</v>
      </c>
      <c r="E6" s="9" t="s">
        <v>182</v>
      </c>
      <c r="F6" s="80" t="s">
        <v>2</v>
      </c>
    </row>
    <row r="7" spans="1:6" ht="15.75" x14ac:dyDescent="0.25">
      <c r="A7" t="s">
        <v>591</v>
      </c>
      <c r="B7" s="82" t="s">
        <v>61</v>
      </c>
      <c r="C7" s="83"/>
      <c r="D7" s="84" t="str">
        <f>Details!D5</f>
        <v>202425</v>
      </c>
      <c r="E7" s="85" t="s">
        <v>183</v>
      </c>
      <c r="F7" s="86"/>
    </row>
    <row r="8" spans="1:6" x14ac:dyDescent="0.2">
      <c r="A8" s="6" t="s">
        <v>1627</v>
      </c>
      <c r="B8" s="87">
        <v>3178</v>
      </c>
      <c r="C8" s="88"/>
    </row>
    <row r="9" spans="1:6" x14ac:dyDescent="0.2">
      <c r="A9" s="6" t="s">
        <v>1628</v>
      </c>
      <c r="B9" s="87">
        <v>8264</v>
      </c>
      <c r="C9" s="88"/>
    </row>
    <row r="10" spans="1:6" x14ac:dyDescent="0.2">
      <c r="A10" s="6" t="s">
        <v>1629</v>
      </c>
      <c r="B10" s="87">
        <v>5592</v>
      </c>
      <c r="C10" s="88"/>
    </row>
    <row r="11" spans="1:6" x14ac:dyDescent="0.2">
      <c r="A11" s="6" t="s">
        <v>1630</v>
      </c>
      <c r="B11" s="87">
        <v>4327</v>
      </c>
      <c r="C11" s="88"/>
    </row>
    <row r="12" spans="1:6" x14ac:dyDescent="0.2">
      <c r="A12" s="6" t="s">
        <v>1631</v>
      </c>
      <c r="B12" s="87">
        <v>5471</v>
      </c>
      <c r="C12" s="88"/>
    </row>
    <row r="13" spans="1:6" x14ac:dyDescent="0.2">
      <c r="A13" s="6" t="s">
        <v>1632</v>
      </c>
      <c r="B13" s="87">
        <v>4327</v>
      </c>
      <c r="C13" s="88"/>
    </row>
    <row r="14" spans="1:6" x14ac:dyDescent="0.2">
      <c r="A14" s="6" t="s">
        <v>1633</v>
      </c>
      <c r="B14" s="87">
        <v>7226</v>
      </c>
      <c r="C14" s="88"/>
    </row>
    <row r="15" spans="1:6" x14ac:dyDescent="0.2">
      <c r="A15" s="6" t="s">
        <v>1634</v>
      </c>
      <c r="B15" s="87">
        <v>3982</v>
      </c>
      <c r="C15" s="88"/>
    </row>
    <row r="16" spans="1:6" x14ac:dyDescent="0.2">
      <c r="A16" s="6" t="s">
        <v>1635</v>
      </c>
      <c r="B16" s="87">
        <v>7314</v>
      </c>
      <c r="C16" s="88"/>
    </row>
    <row r="17" spans="1:3" x14ac:dyDescent="0.2">
      <c r="A17" s="6" t="s">
        <v>1636</v>
      </c>
      <c r="B17" s="87">
        <v>7419</v>
      </c>
      <c r="C17" s="88"/>
    </row>
    <row r="18" spans="1:3" x14ac:dyDescent="0.2">
      <c r="A18" s="6" t="s">
        <v>1637</v>
      </c>
      <c r="B18" s="87">
        <v>8121</v>
      </c>
      <c r="C18" s="88"/>
    </row>
    <row r="19" spans="1:3" x14ac:dyDescent="0.2">
      <c r="A19" s="6" t="s">
        <v>1638</v>
      </c>
      <c r="B19" s="87">
        <v>4277</v>
      </c>
      <c r="C19" s="88"/>
    </row>
    <row r="20" spans="1:3" x14ac:dyDescent="0.2">
      <c r="A20" s="6" t="s">
        <v>1639</v>
      </c>
      <c r="B20" s="87">
        <v>4871</v>
      </c>
      <c r="C20" s="88"/>
    </row>
    <row r="21" spans="1:3" x14ac:dyDescent="0.2">
      <c r="A21" s="6" t="s">
        <v>1640</v>
      </c>
      <c r="B21" s="87">
        <v>3733</v>
      </c>
      <c r="C21" s="88"/>
    </row>
    <row r="22" spans="1:3" x14ac:dyDescent="0.2">
      <c r="A22" s="6" t="s">
        <v>1641</v>
      </c>
      <c r="B22" s="87">
        <v>7136</v>
      </c>
      <c r="C22" s="88"/>
    </row>
    <row r="23" spans="1:3" x14ac:dyDescent="0.2">
      <c r="A23" s="6" t="s">
        <v>1642</v>
      </c>
      <c r="B23" s="87">
        <v>1870</v>
      </c>
      <c r="C23" s="88"/>
    </row>
    <row r="24" spans="1:3" x14ac:dyDescent="0.2">
      <c r="A24" s="6" t="s">
        <v>1643</v>
      </c>
      <c r="B24" s="87">
        <v>4979</v>
      </c>
      <c r="C24" s="88"/>
    </row>
    <row r="25" spans="1:3" x14ac:dyDescent="0.2">
      <c r="A25" s="6" t="s">
        <v>1644</v>
      </c>
      <c r="B25" s="87">
        <v>2238</v>
      </c>
      <c r="C25" s="88"/>
    </row>
    <row r="26" spans="1:3" x14ac:dyDescent="0.2">
      <c r="A26" s="6" t="s">
        <v>1645</v>
      </c>
      <c r="B26" s="87">
        <v>2931</v>
      </c>
      <c r="C26" s="88"/>
    </row>
    <row r="27" spans="1:3" x14ac:dyDescent="0.2">
      <c r="A27" s="6" t="s">
        <v>1646</v>
      </c>
      <c r="B27" s="87">
        <v>3353</v>
      </c>
      <c r="C27" s="88"/>
    </row>
    <row r="28" spans="1:3" x14ac:dyDescent="0.2">
      <c r="A28" s="6" t="s">
        <v>1647</v>
      </c>
      <c r="B28" s="87">
        <v>4838</v>
      </c>
      <c r="C28" s="88"/>
    </row>
    <row r="29" spans="1:3" x14ac:dyDescent="0.2">
      <c r="A29" s="6" t="s">
        <v>1648</v>
      </c>
      <c r="B29" s="87">
        <v>13197</v>
      </c>
      <c r="C29" s="88"/>
    </row>
    <row r="30" spans="1:3" x14ac:dyDescent="0.2">
      <c r="A30" s="6" t="s">
        <v>1649</v>
      </c>
      <c r="B30" s="87">
        <v>118644</v>
      </c>
      <c r="C30" s="88"/>
    </row>
    <row r="31" spans="1:3" x14ac:dyDescent="0.2">
      <c r="A31" s="6" t="s">
        <v>1650</v>
      </c>
      <c r="B31" s="87">
        <v>38902360</v>
      </c>
      <c r="C31" s="88"/>
    </row>
    <row r="32" spans="1:3" x14ac:dyDescent="0.2">
      <c r="A32" s="6" t="s">
        <v>1651</v>
      </c>
      <c r="B32" s="87">
        <v>112124551</v>
      </c>
      <c r="C32" s="88"/>
    </row>
    <row r="33" spans="1:3" x14ac:dyDescent="0.2">
      <c r="A33" s="6" t="s">
        <v>1652</v>
      </c>
      <c r="B33" s="87">
        <v>86850591</v>
      </c>
      <c r="C33" s="88"/>
    </row>
    <row r="34" spans="1:3" x14ac:dyDescent="0.2">
      <c r="A34" s="6" t="s">
        <v>1653</v>
      </c>
      <c r="B34" s="87">
        <v>67792718</v>
      </c>
      <c r="C34" s="88"/>
    </row>
    <row r="35" spans="1:3" x14ac:dyDescent="0.2">
      <c r="A35" s="6" t="s">
        <v>1654</v>
      </c>
      <c r="B35" s="87">
        <v>147899815</v>
      </c>
      <c r="C35" s="88"/>
    </row>
    <row r="36" spans="1:3" x14ac:dyDescent="0.2">
      <c r="A36" s="6" t="s">
        <v>1655</v>
      </c>
      <c r="B36" s="87">
        <v>101633275</v>
      </c>
      <c r="C36" s="88"/>
    </row>
    <row r="37" spans="1:3" x14ac:dyDescent="0.2">
      <c r="A37" s="6" t="s">
        <v>1656</v>
      </c>
      <c r="B37" s="87">
        <v>82699649</v>
      </c>
      <c r="C37" s="88"/>
    </row>
    <row r="38" spans="1:3" x14ac:dyDescent="0.2">
      <c r="A38" s="6" t="s">
        <v>1657</v>
      </c>
      <c r="B38" s="87">
        <v>55740202</v>
      </c>
      <c r="C38" s="88"/>
    </row>
    <row r="39" spans="1:3" x14ac:dyDescent="0.2">
      <c r="A39" s="6" t="s">
        <v>1658</v>
      </c>
      <c r="B39" s="87">
        <v>130122822</v>
      </c>
      <c r="C39" s="88"/>
    </row>
    <row r="40" spans="1:3" x14ac:dyDescent="0.2">
      <c r="A40" s="6" t="s">
        <v>1659</v>
      </c>
      <c r="B40" s="87">
        <v>119605821</v>
      </c>
      <c r="C40" s="88"/>
    </row>
    <row r="41" spans="1:3" x14ac:dyDescent="0.2">
      <c r="A41" s="6" t="s">
        <v>1660</v>
      </c>
      <c r="B41" s="87">
        <v>185947308</v>
      </c>
      <c r="C41" s="88"/>
    </row>
    <row r="42" spans="1:3" x14ac:dyDescent="0.2">
      <c r="A42" s="6" t="s">
        <v>1661</v>
      </c>
      <c r="B42" s="87">
        <v>101047454</v>
      </c>
      <c r="C42" s="88"/>
    </row>
    <row r="43" spans="1:3" x14ac:dyDescent="0.2">
      <c r="A43" s="6" t="s">
        <v>1662</v>
      </c>
      <c r="B43" s="87">
        <v>98271731</v>
      </c>
      <c r="C43" s="88"/>
    </row>
    <row r="44" spans="1:3" x14ac:dyDescent="0.2">
      <c r="A44" s="6" t="s">
        <v>1663</v>
      </c>
      <c r="B44" s="87">
        <v>83250578</v>
      </c>
      <c r="C44" s="88"/>
    </row>
    <row r="45" spans="1:3" x14ac:dyDescent="0.2">
      <c r="A45" s="6" t="s">
        <v>1664</v>
      </c>
      <c r="B45" s="87">
        <v>129304634</v>
      </c>
      <c r="C45" s="88"/>
    </row>
    <row r="46" spans="1:3" x14ac:dyDescent="0.2">
      <c r="A46" s="6" t="s">
        <v>1665</v>
      </c>
      <c r="B46" s="87">
        <v>41986390</v>
      </c>
      <c r="C46" s="88"/>
    </row>
    <row r="47" spans="1:3" x14ac:dyDescent="0.2">
      <c r="A47" s="6" t="s">
        <v>1666</v>
      </c>
      <c r="B47" s="87">
        <v>87587384</v>
      </c>
      <c r="C47" s="88"/>
    </row>
    <row r="48" spans="1:3" x14ac:dyDescent="0.2">
      <c r="A48" s="6" t="s">
        <v>1667</v>
      </c>
      <c r="B48" s="87">
        <v>31858207</v>
      </c>
      <c r="C48" s="88"/>
    </row>
    <row r="49" spans="1:3" x14ac:dyDescent="0.2">
      <c r="A49" s="6" t="s">
        <v>1668</v>
      </c>
      <c r="B49" s="87">
        <v>56850473</v>
      </c>
      <c r="C49" s="88"/>
    </row>
    <row r="50" spans="1:3" x14ac:dyDescent="0.2">
      <c r="A50" s="6" t="s">
        <v>1669</v>
      </c>
      <c r="B50" s="87">
        <v>62102342</v>
      </c>
      <c r="C50" s="88"/>
    </row>
    <row r="51" spans="1:3" x14ac:dyDescent="0.2">
      <c r="A51" s="6" t="s">
        <v>1670</v>
      </c>
      <c r="B51" s="87">
        <v>146132655</v>
      </c>
      <c r="C51" s="88"/>
    </row>
    <row r="52" spans="1:3" x14ac:dyDescent="0.2">
      <c r="A52" s="6" t="s">
        <v>1671</v>
      </c>
      <c r="B52" s="87">
        <v>457472735</v>
      </c>
      <c r="C52" s="88"/>
    </row>
    <row r="53" spans="1:3" x14ac:dyDescent="0.2">
      <c r="A53" s="6" t="s">
        <v>1672</v>
      </c>
      <c r="B53" s="87">
        <v>2425183695</v>
      </c>
      <c r="C53" s="88"/>
    </row>
    <row r="54" spans="1:3" x14ac:dyDescent="0.2">
      <c r="A54" s="6" t="s">
        <v>1673</v>
      </c>
      <c r="B54" s="87">
        <v>20462641</v>
      </c>
      <c r="C54" s="88"/>
    </row>
    <row r="55" spans="1:3" x14ac:dyDescent="0.2">
      <c r="A55" s="6" t="s">
        <v>1674</v>
      </c>
      <c r="B55" s="87">
        <v>58977514</v>
      </c>
      <c r="C55" s="88"/>
    </row>
    <row r="56" spans="1:3" x14ac:dyDescent="0.2">
      <c r="A56" s="6" t="s">
        <v>1675</v>
      </c>
      <c r="B56" s="87">
        <v>45683411</v>
      </c>
      <c r="C56" s="88"/>
    </row>
    <row r="57" spans="1:3" x14ac:dyDescent="0.2">
      <c r="A57" s="6" t="s">
        <v>1676</v>
      </c>
      <c r="B57" s="87">
        <v>35658970</v>
      </c>
      <c r="C57" s="88"/>
    </row>
    <row r="58" spans="1:3" x14ac:dyDescent="0.2">
      <c r="A58" s="6" t="s">
        <v>1677</v>
      </c>
      <c r="B58" s="87">
        <v>77795303</v>
      </c>
      <c r="C58" s="88"/>
    </row>
    <row r="59" spans="1:3" x14ac:dyDescent="0.2">
      <c r="A59" s="6" t="s">
        <v>1678</v>
      </c>
      <c r="B59" s="87">
        <v>53459103</v>
      </c>
      <c r="C59" s="88"/>
    </row>
    <row r="60" spans="1:3" x14ac:dyDescent="0.2">
      <c r="A60" s="6" t="s">
        <v>1679</v>
      </c>
      <c r="B60" s="87">
        <v>43500015</v>
      </c>
      <c r="C60" s="88"/>
    </row>
    <row r="61" spans="1:3" x14ac:dyDescent="0.2">
      <c r="A61" s="6" t="s">
        <v>1680</v>
      </c>
      <c r="B61" s="87">
        <v>29319346</v>
      </c>
      <c r="C61" s="88"/>
    </row>
    <row r="62" spans="1:3" x14ac:dyDescent="0.2">
      <c r="A62" s="6" t="s">
        <v>1681</v>
      </c>
      <c r="B62" s="87">
        <v>68444604</v>
      </c>
      <c r="C62" s="88"/>
    </row>
    <row r="63" spans="1:3" x14ac:dyDescent="0.2">
      <c r="A63" s="6" t="s">
        <v>1682</v>
      </c>
      <c r="B63" s="87">
        <v>62912662</v>
      </c>
      <c r="C63" s="88"/>
    </row>
    <row r="64" spans="1:3" x14ac:dyDescent="0.2">
      <c r="A64" s="6" t="s">
        <v>1683</v>
      </c>
      <c r="B64" s="87">
        <v>97808284</v>
      </c>
      <c r="C64" s="88"/>
    </row>
    <row r="65" spans="1:3" x14ac:dyDescent="0.2">
      <c r="A65" s="6" t="s">
        <v>1684</v>
      </c>
      <c r="B65" s="87">
        <v>53150961</v>
      </c>
      <c r="C65" s="88"/>
    </row>
    <row r="66" spans="1:3" x14ac:dyDescent="0.2">
      <c r="A66" s="6" t="s">
        <v>1685</v>
      </c>
      <c r="B66" s="87">
        <v>51690931</v>
      </c>
      <c r="C66" s="88"/>
    </row>
    <row r="67" spans="1:3" x14ac:dyDescent="0.2">
      <c r="A67" s="6" t="s">
        <v>1686</v>
      </c>
      <c r="B67" s="87">
        <v>43789804</v>
      </c>
      <c r="C67" s="88"/>
    </row>
    <row r="68" spans="1:3" x14ac:dyDescent="0.2">
      <c r="A68" s="6" t="s">
        <v>1687</v>
      </c>
      <c r="B68" s="87">
        <v>68014237</v>
      </c>
      <c r="C68" s="88"/>
    </row>
    <row r="69" spans="1:3" x14ac:dyDescent="0.2">
      <c r="A69" s="6" t="s">
        <v>1688</v>
      </c>
      <c r="B69" s="87">
        <v>22084841</v>
      </c>
      <c r="C69" s="88"/>
    </row>
    <row r="70" spans="1:3" x14ac:dyDescent="0.2">
      <c r="A70" s="6" t="s">
        <v>1689</v>
      </c>
      <c r="B70" s="87">
        <v>46070964</v>
      </c>
      <c r="C70" s="88"/>
    </row>
    <row r="71" spans="1:3" x14ac:dyDescent="0.2">
      <c r="A71" s="6" t="s">
        <v>1690</v>
      </c>
      <c r="B71" s="87">
        <v>16757417</v>
      </c>
      <c r="C71" s="88"/>
    </row>
    <row r="72" spans="1:3" x14ac:dyDescent="0.2">
      <c r="A72" s="6" t="s">
        <v>1691</v>
      </c>
      <c r="B72" s="87">
        <v>29903349</v>
      </c>
      <c r="C72" s="88"/>
    </row>
    <row r="73" spans="1:3" x14ac:dyDescent="0.2">
      <c r="A73" s="6" t="s">
        <v>1692</v>
      </c>
      <c r="B73" s="87">
        <v>32665832</v>
      </c>
      <c r="C73" s="88"/>
    </row>
    <row r="74" spans="1:3" x14ac:dyDescent="0.2">
      <c r="A74" s="6" t="s">
        <v>1693</v>
      </c>
      <c r="B74" s="87">
        <v>76865777</v>
      </c>
      <c r="C74" s="88"/>
    </row>
    <row r="75" spans="1:3" x14ac:dyDescent="0.2">
      <c r="A75" s="6" t="s">
        <v>1694</v>
      </c>
      <c r="B75" s="87">
        <v>240630659</v>
      </c>
      <c r="C75" s="88"/>
    </row>
    <row r="76" spans="1:3" x14ac:dyDescent="0.2">
      <c r="A76" s="6" t="s">
        <v>1695</v>
      </c>
      <c r="B76" s="87">
        <v>1275646625</v>
      </c>
      <c r="C76" s="88"/>
    </row>
    <row r="77" spans="1:3" x14ac:dyDescent="0.2">
      <c r="A77" s="6" t="s">
        <v>1696</v>
      </c>
      <c r="B77" s="87">
        <v>-755195.03</v>
      </c>
      <c r="C77" s="88"/>
    </row>
    <row r="78" spans="1:3" x14ac:dyDescent="0.2">
      <c r="A78" s="6" t="s">
        <v>1697</v>
      </c>
      <c r="B78" s="87">
        <v>-3639698</v>
      </c>
      <c r="C78" s="88"/>
    </row>
    <row r="79" spans="1:3" x14ac:dyDescent="0.2">
      <c r="A79" s="6" t="s">
        <v>1698</v>
      </c>
      <c r="B79" s="87">
        <v>-2082972.63</v>
      </c>
      <c r="C79" s="88"/>
    </row>
    <row r="80" spans="1:3" x14ac:dyDescent="0.2">
      <c r="A80" s="6" t="s">
        <v>1699</v>
      </c>
      <c r="B80" s="87">
        <v>-1279773</v>
      </c>
      <c r="C80" s="88"/>
    </row>
    <row r="81" spans="1:3" x14ac:dyDescent="0.2">
      <c r="A81" s="6" t="s">
        <v>1700</v>
      </c>
      <c r="B81" s="87">
        <v>-1850226</v>
      </c>
      <c r="C81" s="88"/>
    </row>
    <row r="82" spans="1:3" x14ac:dyDescent="0.2">
      <c r="A82" s="6" t="s">
        <v>1701</v>
      </c>
      <c r="B82" s="87">
        <v>-2061251</v>
      </c>
      <c r="C82" s="88"/>
    </row>
    <row r="83" spans="1:3" x14ac:dyDescent="0.2">
      <c r="A83" s="6" t="s">
        <v>1702</v>
      </c>
      <c r="B83" s="87">
        <v>-2482898</v>
      </c>
      <c r="C83" s="88"/>
    </row>
    <row r="84" spans="1:3" x14ac:dyDescent="0.2">
      <c r="A84" s="6" t="s">
        <v>1703</v>
      </c>
      <c r="B84" s="87">
        <v>-3054320</v>
      </c>
      <c r="C84" s="88"/>
    </row>
    <row r="85" spans="1:3" x14ac:dyDescent="0.2">
      <c r="A85" s="6" t="s">
        <v>1704</v>
      </c>
      <c r="B85" s="87">
        <v>-1727408</v>
      </c>
      <c r="C85" s="88"/>
    </row>
    <row r="86" spans="1:3" x14ac:dyDescent="0.2">
      <c r="A86" s="6" t="s">
        <v>1705</v>
      </c>
      <c r="B86" s="87">
        <v>-2277208</v>
      </c>
      <c r="C86" s="88"/>
    </row>
    <row r="87" spans="1:3" x14ac:dyDescent="0.2">
      <c r="A87" s="6" t="s">
        <v>1706</v>
      </c>
      <c r="B87" s="87">
        <v>-5348557</v>
      </c>
      <c r="C87" s="88"/>
    </row>
    <row r="88" spans="1:3" x14ac:dyDescent="0.2">
      <c r="A88" s="6" t="s">
        <v>1707</v>
      </c>
      <c r="B88" s="87">
        <v>-2714448.24</v>
      </c>
      <c r="C88" s="88"/>
    </row>
    <row r="89" spans="1:3" x14ac:dyDescent="0.2">
      <c r="A89" s="6" t="s">
        <v>1708</v>
      </c>
      <c r="B89" s="87">
        <v>-1960405</v>
      </c>
      <c r="C89" s="88"/>
    </row>
    <row r="90" spans="1:3" x14ac:dyDescent="0.2">
      <c r="A90" s="6" t="s">
        <v>1709</v>
      </c>
      <c r="B90" s="87">
        <v>-2044224</v>
      </c>
      <c r="C90" s="88"/>
    </row>
    <row r="91" spans="1:3" x14ac:dyDescent="0.2">
      <c r="A91" s="6" t="s">
        <v>1710</v>
      </c>
      <c r="B91" s="87">
        <v>-3692599.96</v>
      </c>
      <c r="C91" s="88"/>
    </row>
    <row r="92" spans="1:3" x14ac:dyDescent="0.2">
      <c r="A92" s="6" t="s">
        <v>1711</v>
      </c>
      <c r="B92" s="87">
        <v>-1019305.96</v>
      </c>
      <c r="C92" s="88"/>
    </row>
    <row r="93" spans="1:3" x14ac:dyDescent="0.2">
      <c r="A93" s="6" t="s">
        <v>1712</v>
      </c>
      <c r="B93" s="87">
        <v>-1313191</v>
      </c>
      <c r="C93" s="88"/>
    </row>
    <row r="94" spans="1:3" x14ac:dyDescent="0.2">
      <c r="A94" s="6" t="s">
        <v>1713</v>
      </c>
      <c r="B94" s="87">
        <v>-1043902</v>
      </c>
      <c r="C94" s="88"/>
    </row>
    <row r="95" spans="1:3" x14ac:dyDescent="0.2">
      <c r="A95" s="6" t="s">
        <v>1714</v>
      </c>
      <c r="B95" s="87">
        <v>-1433432</v>
      </c>
      <c r="C95" s="88"/>
    </row>
    <row r="96" spans="1:3" x14ac:dyDescent="0.2">
      <c r="A96" s="6" t="s">
        <v>1715</v>
      </c>
      <c r="B96" s="87">
        <v>-1245970</v>
      </c>
      <c r="C96" s="88"/>
    </row>
    <row r="97" spans="1:3" x14ac:dyDescent="0.2">
      <c r="A97" s="6" t="s">
        <v>1716</v>
      </c>
      <c r="B97" s="87">
        <v>-2826435</v>
      </c>
      <c r="C97" s="88"/>
    </row>
    <row r="98" spans="1:3" x14ac:dyDescent="0.2">
      <c r="A98" s="6" t="s">
        <v>1717</v>
      </c>
      <c r="B98" s="87">
        <v>-17050000</v>
      </c>
      <c r="C98" s="88"/>
    </row>
    <row r="99" spans="1:3" x14ac:dyDescent="0.2">
      <c r="A99" s="6" t="s">
        <v>1718</v>
      </c>
      <c r="B99" s="87">
        <v>-62903419.82</v>
      </c>
      <c r="C99" s="88"/>
    </row>
    <row r="100" spans="1:3" x14ac:dyDescent="0.2">
      <c r="A100" s="6" t="s">
        <v>1719</v>
      </c>
      <c r="B100" s="87">
        <v>-1009.92</v>
      </c>
      <c r="C100" s="88"/>
    </row>
    <row r="101" spans="1:3" x14ac:dyDescent="0.2">
      <c r="A101" s="6" t="s">
        <v>1720</v>
      </c>
      <c r="B101" s="87">
        <v>-72188</v>
      </c>
      <c r="C101" s="88"/>
    </row>
    <row r="102" spans="1:3" x14ac:dyDescent="0.2">
      <c r="A102" s="6" t="s">
        <v>1721</v>
      </c>
      <c r="B102" s="87">
        <v>-144591.09</v>
      </c>
      <c r="C102" s="88"/>
    </row>
    <row r="103" spans="1:3" x14ac:dyDescent="0.2">
      <c r="A103" s="6" t="s">
        <v>1722</v>
      </c>
      <c r="B103" s="87">
        <v>-29645</v>
      </c>
      <c r="C103" s="88"/>
    </row>
    <row r="104" spans="1:3" x14ac:dyDescent="0.2">
      <c r="A104" s="6" t="s">
        <v>1723</v>
      </c>
      <c r="B104" s="87">
        <v>-35768</v>
      </c>
      <c r="C104" s="88"/>
    </row>
    <row r="105" spans="1:3" x14ac:dyDescent="0.2">
      <c r="A105" s="6" t="s">
        <v>1724</v>
      </c>
      <c r="B105" s="87">
        <v>-15149</v>
      </c>
      <c r="C105" s="88"/>
    </row>
    <row r="106" spans="1:3" x14ac:dyDescent="0.2">
      <c r="A106" s="6" t="s">
        <v>1725</v>
      </c>
      <c r="B106" s="87">
        <v>-137265</v>
      </c>
      <c r="C106" s="88"/>
    </row>
    <row r="107" spans="1:3" x14ac:dyDescent="0.2">
      <c r="A107" s="6" t="s">
        <v>1726</v>
      </c>
      <c r="B107" s="87">
        <v>-43679.040000000001</v>
      </c>
      <c r="C107" s="88"/>
    </row>
    <row r="108" spans="1:3" x14ac:dyDescent="0.2">
      <c r="A108" s="6" t="s">
        <v>1727</v>
      </c>
      <c r="B108" s="87">
        <v>-34323</v>
      </c>
      <c r="C108" s="88"/>
    </row>
    <row r="109" spans="1:3" x14ac:dyDescent="0.2">
      <c r="A109" s="6" t="s">
        <v>1728</v>
      </c>
      <c r="B109" s="87">
        <v>-129068</v>
      </c>
      <c r="C109" s="88"/>
    </row>
    <row r="110" spans="1:3" x14ac:dyDescent="0.2">
      <c r="A110" s="6" t="s">
        <v>1729</v>
      </c>
      <c r="B110" s="87">
        <v>-39421</v>
      </c>
      <c r="C110" s="88"/>
    </row>
    <row r="111" spans="1:3" x14ac:dyDescent="0.2">
      <c r="A111" s="6" t="s">
        <v>1730</v>
      </c>
      <c r="B111" s="87">
        <v>-51120.89</v>
      </c>
      <c r="C111" s="88"/>
    </row>
    <row r="112" spans="1:3" x14ac:dyDescent="0.2">
      <c r="A112" s="6" t="s">
        <v>1731</v>
      </c>
      <c r="B112" s="87">
        <v>-93116</v>
      </c>
      <c r="C112" s="88"/>
    </row>
    <row r="113" spans="1:3" x14ac:dyDescent="0.2">
      <c r="A113" s="6" t="s">
        <v>1732</v>
      </c>
      <c r="B113" s="87">
        <v>-38661</v>
      </c>
      <c r="C113" s="88"/>
    </row>
    <row r="114" spans="1:3" x14ac:dyDescent="0.2">
      <c r="A114" s="6" t="s">
        <v>1733</v>
      </c>
      <c r="B114" s="87">
        <v>-133309.44</v>
      </c>
      <c r="C114" s="88"/>
    </row>
    <row r="115" spans="1:3" x14ac:dyDescent="0.2">
      <c r="A115" s="6" t="s">
        <v>1734</v>
      </c>
      <c r="B115" s="87">
        <v>-43658</v>
      </c>
      <c r="C115" s="88"/>
    </row>
    <row r="116" spans="1:3" x14ac:dyDescent="0.2">
      <c r="A116" s="6" t="s">
        <v>1735</v>
      </c>
      <c r="B116" s="87">
        <v>-75954</v>
      </c>
      <c r="C116" s="88"/>
    </row>
    <row r="117" spans="1:3" x14ac:dyDescent="0.2">
      <c r="A117" s="6" t="s">
        <v>1736</v>
      </c>
      <c r="B117" s="87">
        <v>-20408</v>
      </c>
      <c r="C117" s="88"/>
    </row>
    <row r="118" spans="1:3" x14ac:dyDescent="0.2">
      <c r="A118" s="6" t="s">
        <v>1737</v>
      </c>
      <c r="B118" s="87">
        <v>-31055</v>
      </c>
      <c r="C118" s="88"/>
    </row>
    <row r="119" spans="1:3" x14ac:dyDescent="0.2">
      <c r="A119" s="6" t="s">
        <v>1738</v>
      </c>
      <c r="B119" s="87">
        <v>-72420</v>
      </c>
      <c r="C119" s="88"/>
    </row>
    <row r="120" spans="1:3" x14ac:dyDescent="0.2">
      <c r="A120" s="6" t="s">
        <v>1739</v>
      </c>
      <c r="B120" s="87">
        <v>-27731</v>
      </c>
      <c r="C120" s="88"/>
    </row>
    <row r="121" spans="1:3" x14ac:dyDescent="0.2">
      <c r="A121" s="6" t="s">
        <v>1740</v>
      </c>
      <c r="B121" s="87">
        <v>-36500</v>
      </c>
      <c r="C121" s="88"/>
    </row>
    <row r="122" spans="1:3" x14ac:dyDescent="0.2">
      <c r="A122" s="6" t="s">
        <v>1741</v>
      </c>
      <c r="B122" s="87">
        <v>-1306040.3800000001</v>
      </c>
      <c r="C122" s="88"/>
    </row>
    <row r="123" spans="1:3" x14ac:dyDescent="0.2">
      <c r="A123" s="6" t="s">
        <v>1742</v>
      </c>
      <c r="B123" s="87">
        <v>-3799211.39</v>
      </c>
      <c r="C123" s="88"/>
    </row>
    <row r="124" spans="1:3" x14ac:dyDescent="0.2">
      <c r="A124" s="6" t="s">
        <v>1743</v>
      </c>
      <c r="B124" s="87">
        <v>-9143908</v>
      </c>
      <c r="C124" s="88"/>
    </row>
    <row r="125" spans="1:3" x14ac:dyDescent="0.2">
      <c r="A125" s="6" t="s">
        <v>1744</v>
      </c>
      <c r="B125" s="87">
        <v>-6296587.2699999996</v>
      </c>
      <c r="C125" s="88"/>
    </row>
    <row r="126" spans="1:3" x14ac:dyDescent="0.2">
      <c r="A126" s="6" t="s">
        <v>1745</v>
      </c>
      <c r="B126" s="87">
        <v>-4845103</v>
      </c>
      <c r="C126" s="88"/>
    </row>
    <row r="127" spans="1:3" x14ac:dyDescent="0.2">
      <c r="A127" s="6" t="s">
        <v>1746</v>
      </c>
      <c r="B127" s="87">
        <v>-5260853.7300000004</v>
      </c>
      <c r="C127" s="88"/>
    </row>
    <row r="128" spans="1:3" x14ac:dyDescent="0.2">
      <c r="A128" s="6" t="s">
        <v>1747</v>
      </c>
      <c r="B128" s="87">
        <v>-3955190</v>
      </c>
      <c r="C128" s="88"/>
    </row>
    <row r="129" spans="1:3" x14ac:dyDescent="0.2">
      <c r="A129" s="6" t="s">
        <v>1748</v>
      </c>
      <c r="B129" s="87">
        <v>-7665054</v>
      </c>
      <c r="C129" s="88"/>
    </row>
    <row r="130" spans="1:3" x14ac:dyDescent="0.2">
      <c r="A130" s="6" t="s">
        <v>1749</v>
      </c>
      <c r="B130" s="87">
        <v>-4467822</v>
      </c>
      <c r="C130" s="88"/>
    </row>
    <row r="131" spans="1:3" x14ac:dyDescent="0.2">
      <c r="A131" s="6" t="s">
        <v>1750</v>
      </c>
      <c r="B131" s="87">
        <v>-9316202</v>
      </c>
      <c r="C131" s="88"/>
    </row>
    <row r="132" spans="1:3" x14ac:dyDescent="0.2">
      <c r="A132" s="6" t="s">
        <v>1751</v>
      </c>
      <c r="B132" s="87">
        <v>-7548698</v>
      </c>
      <c r="C132" s="88"/>
    </row>
    <row r="133" spans="1:3" x14ac:dyDescent="0.2">
      <c r="A133" s="6" t="s">
        <v>1752</v>
      </c>
      <c r="B133" s="87">
        <v>-7821075</v>
      </c>
      <c r="C133" s="88"/>
    </row>
    <row r="134" spans="1:3" x14ac:dyDescent="0.2">
      <c r="A134" s="6" t="s">
        <v>1753</v>
      </c>
      <c r="B134" s="87">
        <v>-4588216</v>
      </c>
      <c r="C134" s="88"/>
    </row>
    <row r="135" spans="1:3" x14ac:dyDescent="0.2">
      <c r="A135" s="6" t="s">
        <v>1754</v>
      </c>
      <c r="B135" s="87">
        <v>-4615674</v>
      </c>
      <c r="C135" s="88"/>
    </row>
    <row r="136" spans="1:3" x14ac:dyDescent="0.2">
      <c r="A136" s="6" t="s">
        <v>1755</v>
      </c>
      <c r="B136" s="87">
        <v>-4158911</v>
      </c>
      <c r="C136" s="88"/>
    </row>
    <row r="137" spans="1:3" x14ac:dyDescent="0.2">
      <c r="A137" s="6" t="s">
        <v>1756</v>
      </c>
      <c r="B137" s="87">
        <v>-7385028.04</v>
      </c>
      <c r="C137" s="88"/>
    </row>
    <row r="138" spans="1:3" x14ac:dyDescent="0.2">
      <c r="A138" s="6" t="s">
        <v>1757</v>
      </c>
      <c r="B138" s="87">
        <v>-1798769.29</v>
      </c>
      <c r="C138" s="88"/>
    </row>
    <row r="139" spans="1:3" x14ac:dyDescent="0.2">
      <c r="A139" s="6" t="s">
        <v>1758</v>
      </c>
      <c r="B139" s="87">
        <v>-5371831</v>
      </c>
      <c r="C139" s="88"/>
    </row>
    <row r="140" spans="1:3" x14ac:dyDescent="0.2">
      <c r="A140" s="6" t="s">
        <v>1759</v>
      </c>
      <c r="B140" s="87">
        <v>-2332065</v>
      </c>
      <c r="C140" s="88"/>
    </row>
    <row r="141" spans="1:3" x14ac:dyDescent="0.2">
      <c r="A141" s="6" t="s">
        <v>1760</v>
      </c>
      <c r="B141" s="87">
        <v>-3099976</v>
      </c>
      <c r="C141" s="88"/>
    </row>
    <row r="142" spans="1:3" x14ac:dyDescent="0.2">
      <c r="A142" s="6" t="s">
        <v>1761</v>
      </c>
      <c r="B142" s="87">
        <v>-3350875.47</v>
      </c>
      <c r="C142" s="88"/>
    </row>
    <row r="143" spans="1:3" x14ac:dyDescent="0.2">
      <c r="A143" s="6" t="s">
        <v>1762</v>
      </c>
      <c r="B143" s="87">
        <v>-4797595</v>
      </c>
      <c r="C143" s="88"/>
    </row>
    <row r="144" spans="1:3" x14ac:dyDescent="0.2">
      <c r="A144" s="6" t="s">
        <v>1763</v>
      </c>
      <c r="B144" s="87">
        <v>-10200000</v>
      </c>
      <c r="C144" s="88"/>
    </row>
    <row r="145" spans="1:3" x14ac:dyDescent="0.2">
      <c r="A145" s="6" t="s">
        <v>1764</v>
      </c>
      <c r="B145" s="87">
        <v>-121818645.19000001</v>
      </c>
      <c r="C145" s="88"/>
    </row>
    <row r="146" spans="1:3" x14ac:dyDescent="0.2">
      <c r="A146" s="6" t="s">
        <v>1765</v>
      </c>
      <c r="B146" s="87">
        <v>-32927.599999999999</v>
      </c>
      <c r="C146" s="88"/>
    </row>
    <row r="147" spans="1:3" x14ac:dyDescent="0.2">
      <c r="A147" s="6" t="s">
        <v>1766</v>
      </c>
      <c r="B147" s="87">
        <v>-82138</v>
      </c>
      <c r="C147" s="88"/>
    </row>
    <row r="148" spans="1:3" x14ac:dyDescent="0.2">
      <c r="A148" s="6" t="s">
        <v>1767</v>
      </c>
      <c r="B148" s="87">
        <v>-66055.08</v>
      </c>
      <c r="C148" s="88"/>
    </row>
    <row r="149" spans="1:3" x14ac:dyDescent="0.2">
      <c r="A149" s="6" t="s">
        <v>1768</v>
      </c>
      <c r="B149" s="87">
        <v>-44742</v>
      </c>
      <c r="C149" s="88"/>
    </row>
    <row r="150" spans="1:3" x14ac:dyDescent="0.2">
      <c r="A150" s="6" t="s">
        <v>1769</v>
      </c>
      <c r="B150" s="87">
        <v>-49365.1</v>
      </c>
      <c r="C150" s="88"/>
    </row>
    <row r="151" spans="1:3" x14ac:dyDescent="0.2">
      <c r="A151" s="6" t="s">
        <v>1770</v>
      </c>
      <c r="B151" s="87">
        <v>-43106</v>
      </c>
      <c r="C151" s="88"/>
    </row>
    <row r="152" spans="1:3" x14ac:dyDescent="0.2">
      <c r="A152" s="6" t="s">
        <v>1771</v>
      </c>
      <c r="B152" s="87">
        <v>-61681</v>
      </c>
      <c r="C152" s="88"/>
    </row>
    <row r="153" spans="1:3" x14ac:dyDescent="0.2">
      <c r="A153" s="6" t="s">
        <v>1772</v>
      </c>
      <c r="B153" s="87">
        <v>-60542.26</v>
      </c>
      <c r="C153" s="88"/>
    </row>
    <row r="154" spans="1:3" x14ac:dyDescent="0.2">
      <c r="A154" s="6" t="s">
        <v>1773</v>
      </c>
      <c r="B154" s="87">
        <v>-50990</v>
      </c>
      <c r="C154" s="88"/>
    </row>
    <row r="155" spans="1:3" x14ac:dyDescent="0.2">
      <c r="A155" s="6" t="s">
        <v>1774</v>
      </c>
      <c r="B155" s="87">
        <v>-90340</v>
      </c>
      <c r="C155" s="88"/>
    </row>
    <row r="156" spans="1:3" x14ac:dyDescent="0.2">
      <c r="A156" s="6" t="s">
        <v>1775</v>
      </c>
      <c r="B156" s="87">
        <v>-50075</v>
      </c>
      <c r="C156" s="88"/>
    </row>
    <row r="157" spans="1:3" x14ac:dyDescent="0.2">
      <c r="A157" s="6" t="s">
        <v>1776</v>
      </c>
      <c r="B157" s="87">
        <v>-61179.06</v>
      </c>
      <c r="C157" s="88"/>
    </row>
    <row r="158" spans="1:3" x14ac:dyDescent="0.2">
      <c r="A158" s="6" t="s">
        <v>1777</v>
      </c>
      <c r="B158" s="87">
        <v>-40946</v>
      </c>
      <c r="C158" s="88"/>
    </row>
    <row r="159" spans="1:3" x14ac:dyDescent="0.2">
      <c r="A159" s="6" t="s">
        <v>1778</v>
      </c>
      <c r="B159" s="87">
        <v>-53614</v>
      </c>
      <c r="C159" s="88"/>
    </row>
    <row r="160" spans="1:3" x14ac:dyDescent="0.2">
      <c r="A160" s="6" t="s">
        <v>1779</v>
      </c>
      <c r="B160" s="87">
        <v>-129093.55</v>
      </c>
      <c r="C160" s="88"/>
    </row>
    <row r="161" spans="1:3" x14ac:dyDescent="0.2">
      <c r="A161" s="6" t="s">
        <v>1780</v>
      </c>
      <c r="B161" s="87">
        <v>-14217.78</v>
      </c>
      <c r="C161" s="88"/>
    </row>
    <row r="162" spans="1:3" x14ac:dyDescent="0.2">
      <c r="A162" s="6" t="s">
        <v>1781</v>
      </c>
      <c r="B162" s="87">
        <v>-53376</v>
      </c>
      <c r="C162" s="88"/>
    </row>
    <row r="163" spans="1:3" x14ac:dyDescent="0.2">
      <c r="A163" s="6" t="s">
        <v>1782</v>
      </c>
      <c r="B163" s="87">
        <v>-15930</v>
      </c>
      <c r="C163" s="88"/>
    </row>
    <row r="164" spans="1:3" x14ac:dyDescent="0.2">
      <c r="A164" s="6" t="s">
        <v>1783</v>
      </c>
      <c r="B164" s="87">
        <v>-22831</v>
      </c>
      <c r="C164" s="88"/>
    </row>
    <row r="165" spans="1:3" x14ac:dyDescent="0.2">
      <c r="A165" s="6" t="s">
        <v>1784</v>
      </c>
      <c r="B165" s="87">
        <v>-16385</v>
      </c>
      <c r="C165" s="88"/>
    </row>
    <row r="166" spans="1:3" x14ac:dyDescent="0.2">
      <c r="A166" s="6" t="s">
        <v>1785</v>
      </c>
      <c r="B166" s="87">
        <v>-41922</v>
      </c>
      <c r="C166" s="88"/>
    </row>
    <row r="167" spans="1:3" x14ac:dyDescent="0.2">
      <c r="A167" s="6" t="s">
        <v>1786</v>
      </c>
      <c r="B167" s="87">
        <v>-60000</v>
      </c>
      <c r="C167" s="88"/>
    </row>
    <row r="168" spans="1:3" x14ac:dyDescent="0.2">
      <c r="A168" s="6" t="s">
        <v>1787</v>
      </c>
      <c r="B168" s="87">
        <v>-1141456.4300000002</v>
      </c>
      <c r="C168" s="88"/>
    </row>
    <row r="169" spans="1:3" x14ac:dyDescent="0.2">
      <c r="A169" s="6" t="s">
        <v>1788</v>
      </c>
      <c r="B169" s="87">
        <v>0</v>
      </c>
      <c r="C169" s="88"/>
    </row>
    <row r="170" spans="1:3" x14ac:dyDescent="0.2">
      <c r="A170" s="6" t="s">
        <v>1789</v>
      </c>
      <c r="B170" s="87">
        <v>0</v>
      </c>
      <c r="C170" s="88"/>
    </row>
    <row r="171" spans="1:3" x14ac:dyDescent="0.2">
      <c r="A171" s="6" t="s">
        <v>1790</v>
      </c>
      <c r="B171" s="87">
        <v>0</v>
      </c>
      <c r="C171" s="88"/>
    </row>
    <row r="172" spans="1:3" x14ac:dyDescent="0.2">
      <c r="A172" s="6" t="s">
        <v>1791</v>
      </c>
      <c r="B172" s="87">
        <v>-100000</v>
      </c>
      <c r="C172" s="88"/>
    </row>
    <row r="173" spans="1:3" x14ac:dyDescent="0.2">
      <c r="A173" s="6" t="s">
        <v>1792</v>
      </c>
      <c r="B173" s="87">
        <v>-250000</v>
      </c>
      <c r="C173" s="88"/>
    </row>
    <row r="174" spans="1:3" x14ac:dyDescent="0.2">
      <c r="A174" s="6" t="s">
        <v>1793</v>
      </c>
      <c r="B174" s="87">
        <v>-5000</v>
      </c>
      <c r="C174" s="88"/>
    </row>
    <row r="175" spans="1:3" x14ac:dyDescent="0.2">
      <c r="A175" s="6" t="s">
        <v>1794</v>
      </c>
      <c r="B175" s="87">
        <v>-1000</v>
      </c>
      <c r="C175" s="88"/>
    </row>
    <row r="176" spans="1:3" x14ac:dyDescent="0.2">
      <c r="A176" s="6" t="s">
        <v>1795</v>
      </c>
      <c r="B176" s="87">
        <v>0</v>
      </c>
      <c r="C176" s="88"/>
    </row>
    <row r="177" spans="1:3" x14ac:dyDescent="0.2">
      <c r="A177" s="6" t="s">
        <v>1796</v>
      </c>
      <c r="B177" s="87">
        <v>-173525</v>
      </c>
      <c r="C177" s="88"/>
    </row>
    <row r="178" spans="1:3" x14ac:dyDescent="0.2">
      <c r="A178" s="6" t="s">
        <v>1797</v>
      </c>
      <c r="B178" s="87">
        <v>0</v>
      </c>
      <c r="C178" s="88"/>
    </row>
    <row r="179" spans="1:3" x14ac:dyDescent="0.2">
      <c r="A179" s="6" t="s">
        <v>1798</v>
      </c>
      <c r="B179" s="87">
        <v>-100000</v>
      </c>
      <c r="C179" s="88"/>
    </row>
    <row r="180" spans="1:3" x14ac:dyDescent="0.2">
      <c r="A180" s="6" t="s">
        <v>1799</v>
      </c>
      <c r="B180" s="87">
        <v>-200000</v>
      </c>
      <c r="C180" s="88"/>
    </row>
    <row r="181" spans="1:3" x14ac:dyDescent="0.2">
      <c r="A181" s="6" t="s">
        <v>1800</v>
      </c>
      <c r="B181" s="87">
        <v>-342070</v>
      </c>
      <c r="C181" s="88"/>
    </row>
    <row r="182" spans="1:3" x14ac:dyDescent="0.2">
      <c r="A182" s="6" t="s">
        <v>1801</v>
      </c>
      <c r="B182" s="87">
        <v>0</v>
      </c>
      <c r="C182" s="88"/>
    </row>
    <row r="183" spans="1:3" x14ac:dyDescent="0.2">
      <c r="A183" s="6" t="s">
        <v>1802</v>
      </c>
      <c r="B183" s="87">
        <v>-750000</v>
      </c>
      <c r="C183" s="88"/>
    </row>
    <row r="184" spans="1:3" x14ac:dyDescent="0.2">
      <c r="A184" s="6" t="s">
        <v>1803</v>
      </c>
      <c r="B184" s="87">
        <v>-31776</v>
      </c>
      <c r="C184" s="88"/>
    </row>
    <row r="185" spans="1:3" x14ac:dyDescent="0.2">
      <c r="A185" s="6" t="s">
        <v>1804</v>
      </c>
      <c r="B185" s="87">
        <v>-130240</v>
      </c>
      <c r="C185" s="88"/>
    </row>
    <row r="186" spans="1:3" x14ac:dyDescent="0.2">
      <c r="A186" s="6" t="s">
        <v>1805</v>
      </c>
      <c r="B186" s="87">
        <v>-3353</v>
      </c>
      <c r="C186" s="88"/>
    </row>
    <row r="187" spans="1:3" x14ac:dyDescent="0.2">
      <c r="A187" s="6" t="s">
        <v>1806</v>
      </c>
      <c r="B187" s="87">
        <v>-10000</v>
      </c>
      <c r="C187" s="88"/>
    </row>
    <row r="188" spans="1:3" x14ac:dyDescent="0.2">
      <c r="A188" s="6" t="s">
        <v>1807</v>
      </c>
      <c r="B188" s="87">
        <v>0</v>
      </c>
      <c r="C188" s="88"/>
    </row>
    <row r="189" spans="1:3" x14ac:dyDescent="0.2">
      <c r="A189" s="6" t="s">
        <v>1808</v>
      </c>
      <c r="B189" s="87">
        <v>-1576629</v>
      </c>
      <c r="C189" s="88"/>
    </row>
    <row r="190" spans="1:3" x14ac:dyDescent="0.2">
      <c r="A190" s="6" t="s">
        <v>1809</v>
      </c>
      <c r="B190" s="87">
        <v>-250000</v>
      </c>
      <c r="C190" s="88"/>
    </row>
    <row r="191" spans="1:3" x14ac:dyDescent="0.2">
      <c r="A191" s="6" t="s">
        <v>1810</v>
      </c>
      <c r="B191" s="87">
        <v>-3923593</v>
      </c>
      <c r="C191" s="88"/>
    </row>
    <row r="192" spans="1:3" x14ac:dyDescent="0.2">
      <c r="A192" s="6" t="s">
        <v>1811</v>
      </c>
      <c r="B192" s="87">
        <v>-289562.34999999998</v>
      </c>
      <c r="C192" s="88"/>
    </row>
    <row r="193" spans="1:3" x14ac:dyDescent="0.2">
      <c r="A193" s="6" t="s">
        <v>1812</v>
      </c>
      <c r="B193" s="87">
        <v>-863013</v>
      </c>
      <c r="C193" s="88"/>
    </row>
    <row r="194" spans="1:3" x14ac:dyDescent="0.2">
      <c r="A194" s="6" t="s">
        <v>1813</v>
      </c>
      <c r="B194" s="87">
        <v>-905823.03</v>
      </c>
      <c r="C194" s="88"/>
    </row>
    <row r="195" spans="1:3" x14ac:dyDescent="0.2">
      <c r="A195" s="6" t="s">
        <v>1814</v>
      </c>
      <c r="B195" s="87">
        <v>-324987</v>
      </c>
      <c r="C195" s="88"/>
    </row>
    <row r="196" spans="1:3" x14ac:dyDescent="0.2">
      <c r="A196" s="6" t="s">
        <v>1815</v>
      </c>
      <c r="B196" s="87">
        <v>-1125935.6200000001</v>
      </c>
      <c r="C196" s="88"/>
    </row>
    <row r="197" spans="1:3" x14ac:dyDescent="0.2">
      <c r="A197" s="6" t="s">
        <v>1816</v>
      </c>
      <c r="B197" s="87">
        <v>-1500000</v>
      </c>
      <c r="C197" s="88"/>
    </row>
    <row r="198" spans="1:3" x14ac:dyDescent="0.2">
      <c r="A198" s="6" t="s">
        <v>1817</v>
      </c>
      <c r="B198" s="87">
        <v>-981036</v>
      </c>
      <c r="C198" s="88"/>
    </row>
    <row r="199" spans="1:3" x14ac:dyDescent="0.2">
      <c r="A199" s="6" t="s">
        <v>1818</v>
      </c>
      <c r="B199" s="87">
        <v>-384198.82</v>
      </c>
      <c r="C199" s="88"/>
    </row>
    <row r="200" spans="1:3" x14ac:dyDescent="0.2">
      <c r="A200" s="6" t="s">
        <v>1819</v>
      </c>
      <c r="B200" s="87">
        <v>-906843</v>
      </c>
      <c r="C200" s="88"/>
    </row>
    <row r="201" spans="1:3" x14ac:dyDescent="0.2">
      <c r="A201" s="6" t="s">
        <v>1820</v>
      </c>
      <c r="B201" s="87">
        <v>-1366169</v>
      </c>
      <c r="C201" s="88"/>
    </row>
    <row r="202" spans="1:3" x14ac:dyDescent="0.2">
      <c r="A202" s="6" t="s">
        <v>1821</v>
      </c>
      <c r="B202" s="87">
        <v>-1439237</v>
      </c>
      <c r="C202" s="88"/>
    </row>
    <row r="203" spans="1:3" x14ac:dyDescent="0.2">
      <c r="A203" s="6" t="s">
        <v>1822</v>
      </c>
      <c r="B203" s="87">
        <v>-607499.51</v>
      </c>
      <c r="C203" s="88"/>
    </row>
    <row r="204" spans="1:3" x14ac:dyDescent="0.2">
      <c r="A204" s="6" t="s">
        <v>1823</v>
      </c>
      <c r="B204" s="87">
        <v>-871281</v>
      </c>
      <c r="C204" s="88"/>
    </row>
    <row r="205" spans="1:3" x14ac:dyDescent="0.2">
      <c r="A205" s="6" t="s">
        <v>1824</v>
      </c>
      <c r="B205" s="87">
        <v>-412005</v>
      </c>
      <c r="C205" s="88"/>
    </row>
    <row r="206" spans="1:3" x14ac:dyDescent="0.2">
      <c r="A206" s="6" t="s">
        <v>1825</v>
      </c>
      <c r="B206" s="87">
        <v>-1037588.68</v>
      </c>
      <c r="C206" s="88"/>
    </row>
    <row r="207" spans="1:3" x14ac:dyDescent="0.2">
      <c r="A207" s="6" t="s">
        <v>1826</v>
      </c>
      <c r="B207" s="87">
        <v>-409221</v>
      </c>
      <c r="C207" s="88"/>
    </row>
    <row r="208" spans="1:3" x14ac:dyDescent="0.2">
      <c r="A208" s="6" t="s">
        <v>1827</v>
      </c>
      <c r="B208" s="87">
        <v>-519034</v>
      </c>
      <c r="C208" s="88"/>
    </row>
    <row r="209" spans="1:3" x14ac:dyDescent="0.2">
      <c r="A209" s="6" t="s">
        <v>1828</v>
      </c>
      <c r="B209" s="87">
        <v>-344020</v>
      </c>
      <c r="C209" s="88"/>
    </row>
    <row r="210" spans="1:3" x14ac:dyDescent="0.2">
      <c r="A210" s="6" t="s">
        <v>1829</v>
      </c>
      <c r="B210" s="87">
        <v>-934301</v>
      </c>
      <c r="C210" s="88"/>
    </row>
    <row r="211" spans="1:3" x14ac:dyDescent="0.2">
      <c r="A211" s="6" t="s">
        <v>1830</v>
      </c>
      <c r="B211" s="87">
        <v>-830612</v>
      </c>
      <c r="C211" s="88"/>
    </row>
    <row r="212" spans="1:3" x14ac:dyDescent="0.2">
      <c r="A212" s="6" t="s">
        <v>1831</v>
      </c>
      <c r="B212" s="87">
        <v>-1617868</v>
      </c>
      <c r="C212" s="88"/>
    </row>
    <row r="213" spans="1:3" x14ac:dyDescent="0.2">
      <c r="A213" s="6" t="s">
        <v>1832</v>
      </c>
      <c r="B213" s="87">
        <v>-7800000</v>
      </c>
      <c r="C213" s="88"/>
    </row>
    <row r="214" spans="1:3" x14ac:dyDescent="0.2">
      <c r="A214" s="6" t="s">
        <v>1833</v>
      </c>
      <c r="B214" s="87">
        <v>-25470235.009999998</v>
      </c>
      <c r="C214" s="88"/>
    </row>
    <row r="215" spans="1:3" x14ac:dyDescent="0.2">
      <c r="A215" s="6" t="s">
        <v>1834</v>
      </c>
      <c r="B215" s="87">
        <v>-128690.25</v>
      </c>
      <c r="C215" s="88"/>
    </row>
    <row r="216" spans="1:3" x14ac:dyDescent="0.2">
      <c r="A216" s="6" t="s">
        <v>1835</v>
      </c>
      <c r="B216" s="87">
        <v>-362887</v>
      </c>
      <c r="C216" s="88"/>
    </row>
    <row r="217" spans="1:3" x14ac:dyDescent="0.2">
      <c r="A217" s="6" t="s">
        <v>1836</v>
      </c>
      <c r="B217" s="87">
        <v>-283574.98</v>
      </c>
      <c r="C217" s="88"/>
    </row>
    <row r="218" spans="1:3" x14ac:dyDescent="0.2">
      <c r="A218" s="6" t="s">
        <v>1837</v>
      </c>
      <c r="B218" s="87">
        <v>-217376</v>
      </c>
      <c r="C218" s="88"/>
    </row>
    <row r="219" spans="1:3" x14ac:dyDescent="0.2">
      <c r="A219" s="6" t="s">
        <v>1838</v>
      </c>
      <c r="B219" s="87">
        <v>-171368.26</v>
      </c>
      <c r="C219" s="88"/>
    </row>
    <row r="220" spans="1:3" x14ac:dyDescent="0.2">
      <c r="A220" s="6" t="s">
        <v>1839</v>
      </c>
      <c r="B220" s="87">
        <v>-124759</v>
      </c>
      <c r="C220" s="88"/>
    </row>
    <row r="221" spans="1:3" x14ac:dyDescent="0.2">
      <c r="A221" s="6" t="s">
        <v>1840</v>
      </c>
      <c r="B221" s="87">
        <v>-288878</v>
      </c>
      <c r="C221" s="88"/>
    </row>
    <row r="222" spans="1:3" x14ac:dyDescent="0.2">
      <c r="A222" s="6" t="s">
        <v>1841</v>
      </c>
      <c r="B222" s="87">
        <v>-107546</v>
      </c>
      <c r="C222" s="88"/>
    </row>
    <row r="223" spans="1:3" x14ac:dyDescent="0.2">
      <c r="A223" s="6" t="s">
        <v>1842</v>
      </c>
      <c r="B223" s="87">
        <v>-356314</v>
      </c>
      <c r="C223" s="88"/>
    </row>
    <row r="224" spans="1:3" x14ac:dyDescent="0.2">
      <c r="A224" s="6" t="s">
        <v>1843</v>
      </c>
      <c r="B224" s="87">
        <v>-241017</v>
      </c>
      <c r="C224" s="88"/>
    </row>
    <row r="225" spans="1:3" x14ac:dyDescent="0.2">
      <c r="A225" s="6" t="s">
        <v>1844</v>
      </c>
      <c r="B225" s="87">
        <v>-197055</v>
      </c>
      <c r="C225" s="88"/>
    </row>
    <row r="226" spans="1:3" x14ac:dyDescent="0.2">
      <c r="A226" s="6" t="s">
        <v>1845</v>
      </c>
      <c r="B226" s="87">
        <v>-98532.6</v>
      </c>
      <c r="C226" s="88"/>
    </row>
    <row r="227" spans="1:3" x14ac:dyDescent="0.2">
      <c r="A227" s="6" t="s">
        <v>1846</v>
      </c>
      <c r="B227" s="87">
        <v>-177251</v>
      </c>
      <c r="C227" s="88"/>
    </row>
    <row r="228" spans="1:3" x14ac:dyDescent="0.2">
      <c r="A228" s="6" t="s">
        <v>1847</v>
      </c>
      <c r="B228" s="87">
        <v>-194568</v>
      </c>
      <c r="C228" s="88"/>
    </row>
    <row r="229" spans="1:3" x14ac:dyDescent="0.2">
      <c r="A229" s="6" t="s">
        <v>1848</v>
      </c>
      <c r="B229" s="87">
        <v>-198885.73</v>
      </c>
      <c r="C229" s="88"/>
    </row>
    <row r="230" spans="1:3" x14ac:dyDescent="0.2">
      <c r="A230" s="6" t="s">
        <v>1849</v>
      </c>
      <c r="B230" s="87">
        <v>-75110</v>
      </c>
      <c r="C230" s="88"/>
    </row>
    <row r="231" spans="1:3" x14ac:dyDescent="0.2">
      <c r="A231" s="6" t="s">
        <v>1850</v>
      </c>
      <c r="B231" s="87">
        <v>-164125</v>
      </c>
      <c r="C231" s="88"/>
    </row>
    <row r="232" spans="1:3" x14ac:dyDescent="0.2">
      <c r="A232" s="6" t="s">
        <v>1851</v>
      </c>
      <c r="B232" s="87">
        <v>-56107</v>
      </c>
      <c r="C232" s="88"/>
    </row>
    <row r="233" spans="1:3" x14ac:dyDescent="0.2">
      <c r="A233" s="6" t="s">
        <v>1852</v>
      </c>
      <c r="B233" s="87">
        <v>-119025</v>
      </c>
      <c r="C233" s="88"/>
    </row>
    <row r="234" spans="1:3" x14ac:dyDescent="0.2">
      <c r="A234" s="6" t="s">
        <v>1853</v>
      </c>
      <c r="B234" s="87">
        <v>-259528.43</v>
      </c>
      <c r="C234" s="88"/>
    </row>
    <row r="235" spans="1:3" x14ac:dyDescent="0.2">
      <c r="A235" s="6" t="s">
        <v>1854</v>
      </c>
      <c r="B235" s="87">
        <v>-166097</v>
      </c>
      <c r="C235" s="88"/>
    </row>
    <row r="236" spans="1:3" x14ac:dyDescent="0.2">
      <c r="A236" s="6" t="s">
        <v>1855</v>
      </c>
      <c r="B236" s="87">
        <v>-300000</v>
      </c>
      <c r="C236" s="88"/>
    </row>
    <row r="237" spans="1:3" x14ac:dyDescent="0.2">
      <c r="A237" s="6" t="s">
        <v>1856</v>
      </c>
      <c r="B237" s="87">
        <v>-4288695.25</v>
      </c>
      <c r="C237" s="88"/>
    </row>
    <row r="238" spans="1:3" x14ac:dyDescent="0.2">
      <c r="A238" s="6" t="s">
        <v>1857</v>
      </c>
      <c r="B238" s="87">
        <v>15456044</v>
      </c>
      <c r="C238" s="88"/>
    </row>
    <row r="239" spans="1:3" x14ac:dyDescent="0.2">
      <c r="A239" s="6" t="s">
        <v>1858</v>
      </c>
      <c r="B239" s="87">
        <v>44813682</v>
      </c>
      <c r="C239" s="88"/>
    </row>
    <row r="240" spans="1:3" x14ac:dyDescent="0.2">
      <c r="A240" s="6" t="s">
        <v>1859</v>
      </c>
      <c r="B240" s="87">
        <v>35903807</v>
      </c>
      <c r="C240" s="88"/>
    </row>
    <row r="241" spans="1:3" x14ac:dyDescent="0.2">
      <c r="A241" s="6" t="s">
        <v>1860</v>
      </c>
      <c r="B241" s="87">
        <v>28817344</v>
      </c>
      <c r="C241" s="88"/>
    </row>
    <row r="242" spans="1:3" x14ac:dyDescent="0.2">
      <c r="A242" s="6" t="s">
        <v>1861</v>
      </c>
      <c r="B242" s="87">
        <v>69051786</v>
      </c>
      <c r="C242" s="88"/>
    </row>
    <row r="243" spans="1:3" x14ac:dyDescent="0.2">
      <c r="A243" s="6" t="s">
        <v>1862</v>
      </c>
      <c r="B243" s="87">
        <v>45754648</v>
      </c>
      <c r="C243" s="88"/>
    </row>
    <row r="244" spans="1:3" x14ac:dyDescent="0.2">
      <c r="A244" s="6" t="s">
        <v>1863</v>
      </c>
      <c r="B244" s="87">
        <v>31882203</v>
      </c>
      <c r="C244" s="88"/>
    </row>
    <row r="245" spans="1:3" x14ac:dyDescent="0.2">
      <c r="A245" s="6" t="s">
        <v>1864</v>
      </c>
      <c r="B245" s="87">
        <v>21201238</v>
      </c>
      <c r="C245" s="88"/>
    </row>
    <row r="246" spans="1:3" x14ac:dyDescent="0.2">
      <c r="A246" s="6" t="s">
        <v>1865</v>
      </c>
      <c r="B246" s="87">
        <v>55878999</v>
      </c>
      <c r="C246" s="88"/>
    </row>
    <row r="247" spans="1:3" x14ac:dyDescent="0.2">
      <c r="A247" s="6" t="s">
        <v>1866</v>
      </c>
      <c r="B247" s="87">
        <v>51260162</v>
      </c>
      <c r="C247" s="88"/>
    </row>
    <row r="248" spans="1:3" x14ac:dyDescent="0.2">
      <c r="A248" s="6" t="s">
        <v>1867</v>
      </c>
      <c r="B248" s="87">
        <v>82812864</v>
      </c>
      <c r="C248" s="88"/>
    </row>
    <row r="249" spans="1:3" x14ac:dyDescent="0.2">
      <c r="A249" s="6" t="s">
        <v>1868</v>
      </c>
      <c r="B249" s="87">
        <v>44829965</v>
      </c>
      <c r="C249" s="88"/>
    </row>
    <row r="250" spans="1:3" x14ac:dyDescent="0.2">
      <c r="A250" s="6" t="s">
        <v>1869</v>
      </c>
      <c r="B250" s="87">
        <v>43590188</v>
      </c>
      <c r="C250" s="88"/>
    </row>
    <row r="251" spans="1:3" x14ac:dyDescent="0.2">
      <c r="A251" s="6" t="s">
        <v>1870</v>
      </c>
      <c r="B251" s="87">
        <v>36887821</v>
      </c>
      <c r="C251" s="88"/>
    </row>
    <row r="252" spans="1:3" x14ac:dyDescent="0.2">
      <c r="A252" s="6" t="s">
        <v>1871</v>
      </c>
      <c r="B252" s="87">
        <v>54687732</v>
      </c>
      <c r="C252" s="88"/>
    </row>
    <row r="253" spans="1:3" x14ac:dyDescent="0.2">
      <c r="A253" s="6" t="s">
        <v>1872</v>
      </c>
      <c r="B253" s="87">
        <v>18692783</v>
      </c>
      <c r="C253" s="88"/>
    </row>
    <row r="254" spans="1:3" x14ac:dyDescent="0.2">
      <c r="A254" s="6" t="s">
        <v>1873</v>
      </c>
      <c r="B254" s="87">
        <v>38443213</v>
      </c>
      <c r="C254" s="88"/>
    </row>
    <row r="255" spans="1:3" x14ac:dyDescent="0.2">
      <c r="A255" s="6" t="s">
        <v>1874</v>
      </c>
      <c r="B255" s="87">
        <v>12941632</v>
      </c>
      <c r="C255" s="88"/>
    </row>
    <row r="256" spans="1:3" x14ac:dyDescent="0.2">
      <c r="A256" s="6" t="s">
        <v>1875</v>
      </c>
      <c r="B256" s="87">
        <v>24252729</v>
      </c>
      <c r="C256" s="88"/>
    </row>
    <row r="257" spans="1:3" x14ac:dyDescent="0.2">
      <c r="A257" s="6" t="s">
        <v>1876</v>
      </c>
      <c r="B257" s="87">
        <v>26890041</v>
      </c>
      <c r="C257" s="88"/>
    </row>
    <row r="258" spans="1:3" x14ac:dyDescent="0.2">
      <c r="A258" s="6" t="s">
        <v>1877</v>
      </c>
      <c r="B258" s="87">
        <v>65811500</v>
      </c>
      <c r="C258" s="88"/>
    </row>
    <row r="259" spans="1:3" x14ac:dyDescent="0.2">
      <c r="A259" s="6" t="s">
        <v>1878</v>
      </c>
      <c r="B259" s="87">
        <v>204934159</v>
      </c>
      <c r="C259" s="88"/>
    </row>
    <row r="260" spans="1:3" x14ac:dyDescent="0.2">
      <c r="A260" s="6" t="s">
        <v>1879</v>
      </c>
      <c r="B260" s="87">
        <v>1054794540</v>
      </c>
      <c r="C260" s="88"/>
    </row>
    <row r="261" spans="1:3" x14ac:dyDescent="0.2">
      <c r="A261" s="6" t="s">
        <v>1880</v>
      </c>
      <c r="B261" s="87">
        <v>15456044</v>
      </c>
      <c r="C261" s="88"/>
    </row>
    <row r="262" spans="1:3" x14ac:dyDescent="0.2">
      <c r="A262" s="6" t="s">
        <v>1881</v>
      </c>
      <c r="B262" s="87">
        <v>44813682</v>
      </c>
      <c r="C262" s="88"/>
    </row>
    <row r="263" spans="1:3" x14ac:dyDescent="0.2">
      <c r="A263" s="6" t="s">
        <v>1882</v>
      </c>
      <c r="B263" s="87">
        <v>35903807</v>
      </c>
      <c r="C263" s="88"/>
    </row>
    <row r="264" spans="1:3" x14ac:dyDescent="0.2">
      <c r="A264" s="6" t="s">
        <v>1883</v>
      </c>
      <c r="B264" s="87">
        <v>28817344</v>
      </c>
      <c r="C264" s="88"/>
    </row>
    <row r="265" spans="1:3" x14ac:dyDescent="0.2">
      <c r="A265" s="6" t="s">
        <v>1884</v>
      </c>
      <c r="B265" s="87">
        <v>69051786</v>
      </c>
      <c r="C265" s="88"/>
    </row>
    <row r="266" spans="1:3" x14ac:dyDescent="0.2">
      <c r="A266" s="6" t="s">
        <v>1885</v>
      </c>
      <c r="B266" s="87">
        <v>45754648</v>
      </c>
      <c r="C266" s="88"/>
    </row>
    <row r="267" spans="1:3" x14ac:dyDescent="0.2">
      <c r="A267" s="6" t="s">
        <v>1886</v>
      </c>
      <c r="B267" s="87">
        <v>31882203</v>
      </c>
      <c r="C267" s="88"/>
    </row>
    <row r="268" spans="1:3" x14ac:dyDescent="0.2">
      <c r="A268" s="6" t="s">
        <v>1887</v>
      </c>
      <c r="B268" s="87">
        <v>21201238</v>
      </c>
      <c r="C268" s="88"/>
    </row>
    <row r="269" spans="1:3" x14ac:dyDescent="0.2">
      <c r="A269" s="6" t="s">
        <v>1888</v>
      </c>
      <c r="B269" s="87">
        <v>55878999</v>
      </c>
      <c r="C269" s="88"/>
    </row>
    <row r="270" spans="1:3" x14ac:dyDescent="0.2">
      <c r="A270" s="6" t="s">
        <v>1889</v>
      </c>
      <c r="B270" s="87">
        <v>51260162</v>
      </c>
      <c r="C270" s="88"/>
    </row>
    <row r="271" spans="1:3" x14ac:dyDescent="0.2">
      <c r="A271" s="6" t="s">
        <v>1890</v>
      </c>
      <c r="B271" s="87">
        <v>82812864</v>
      </c>
      <c r="C271" s="88"/>
    </row>
    <row r="272" spans="1:3" x14ac:dyDescent="0.2">
      <c r="A272" s="6" t="s">
        <v>1891</v>
      </c>
      <c r="B272" s="87">
        <v>44829965</v>
      </c>
      <c r="C272" s="88"/>
    </row>
    <row r="273" spans="1:3" x14ac:dyDescent="0.2">
      <c r="A273" s="6" t="s">
        <v>1892</v>
      </c>
      <c r="B273" s="87">
        <v>43590188</v>
      </c>
      <c r="C273" s="88"/>
    </row>
    <row r="274" spans="1:3" x14ac:dyDescent="0.2">
      <c r="A274" s="6" t="s">
        <v>1893</v>
      </c>
      <c r="B274" s="87">
        <v>36887821</v>
      </c>
      <c r="C274" s="88"/>
    </row>
    <row r="275" spans="1:3" x14ac:dyDescent="0.2">
      <c r="A275" s="6" t="s">
        <v>1894</v>
      </c>
      <c r="B275" s="87">
        <v>54687732</v>
      </c>
      <c r="C275" s="88"/>
    </row>
    <row r="276" spans="1:3" x14ac:dyDescent="0.2">
      <c r="A276" s="6" t="s">
        <v>1895</v>
      </c>
      <c r="B276" s="87">
        <v>18692783</v>
      </c>
      <c r="C276" s="88"/>
    </row>
    <row r="277" spans="1:3" x14ac:dyDescent="0.2">
      <c r="A277" s="6" t="s">
        <v>1896</v>
      </c>
      <c r="B277" s="87">
        <v>38443213</v>
      </c>
      <c r="C277" s="88"/>
    </row>
    <row r="278" spans="1:3" x14ac:dyDescent="0.2">
      <c r="A278" s="6" t="s">
        <v>1897</v>
      </c>
      <c r="B278" s="87">
        <v>12941632</v>
      </c>
      <c r="C278" s="88"/>
    </row>
    <row r="279" spans="1:3" x14ac:dyDescent="0.2">
      <c r="A279" s="6" t="s">
        <v>1898</v>
      </c>
      <c r="B279" s="87">
        <v>24252729</v>
      </c>
      <c r="C279" s="88"/>
    </row>
    <row r="280" spans="1:3" x14ac:dyDescent="0.2">
      <c r="A280" s="6" t="s">
        <v>1899</v>
      </c>
      <c r="B280" s="87">
        <v>26890041</v>
      </c>
      <c r="C280" s="88"/>
    </row>
    <row r="281" spans="1:3" x14ac:dyDescent="0.2">
      <c r="A281" s="6" t="s">
        <v>1900</v>
      </c>
      <c r="B281" s="87">
        <v>65811500</v>
      </c>
      <c r="C281" s="88"/>
    </row>
    <row r="282" spans="1:3" x14ac:dyDescent="0.2">
      <c r="A282" s="6" t="s">
        <v>1901</v>
      </c>
      <c r="B282" s="87">
        <v>204934159</v>
      </c>
      <c r="C282" s="88"/>
    </row>
    <row r="283" spans="1:3" x14ac:dyDescent="0.2">
      <c r="A283" s="6" t="s">
        <v>1902</v>
      </c>
      <c r="B283" s="87">
        <v>1054794540</v>
      </c>
      <c r="C283" s="88"/>
    </row>
    <row r="284" spans="1:3" x14ac:dyDescent="0.2">
      <c r="A284" s="6" t="s">
        <v>1903</v>
      </c>
      <c r="B284" s="87">
        <v>-15976.33</v>
      </c>
      <c r="C284" s="88"/>
    </row>
    <row r="285" spans="1:3" x14ac:dyDescent="0.2">
      <c r="A285" s="6" t="s">
        <v>1904</v>
      </c>
      <c r="B285" s="87">
        <v>-94044</v>
      </c>
      <c r="C285" s="88"/>
    </row>
    <row r="286" spans="1:3" x14ac:dyDescent="0.2">
      <c r="A286" s="6" t="s">
        <v>1905</v>
      </c>
      <c r="B286" s="87">
        <v>-37474.61</v>
      </c>
      <c r="C286" s="88"/>
    </row>
    <row r="287" spans="1:3" x14ac:dyDescent="0.2">
      <c r="A287" s="6" t="s">
        <v>1906</v>
      </c>
      <c r="B287" s="87">
        <v>-11074</v>
      </c>
      <c r="C287" s="88"/>
    </row>
    <row r="288" spans="1:3" x14ac:dyDescent="0.2">
      <c r="A288" s="6" t="s">
        <v>1907</v>
      </c>
      <c r="B288" s="87">
        <v>-5183.07</v>
      </c>
      <c r="C288" s="88"/>
    </row>
    <row r="289" spans="1:3" x14ac:dyDescent="0.2">
      <c r="A289" s="6" t="s">
        <v>1908</v>
      </c>
      <c r="B289" s="87">
        <v>-22865</v>
      </c>
      <c r="C289" s="88"/>
    </row>
    <row r="290" spans="1:3" x14ac:dyDescent="0.2">
      <c r="A290" s="6" t="s">
        <v>1909</v>
      </c>
      <c r="B290" s="87">
        <v>-56478</v>
      </c>
      <c r="C290" s="88"/>
    </row>
    <row r="291" spans="1:3" x14ac:dyDescent="0.2">
      <c r="A291" s="6" t="s">
        <v>1910</v>
      </c>
      <c r="B291" s="87">
        <v>-42959</v>
      </c>
      <c r="C291" s="88"/>
    </row>
    <row r="292" spans="1:3" x14ac:dyDescent="0.2">
      <c r="A292" s="6" t="s">
        <v>1911</v>
      </c>
      <c r="B292" s="87">
        <v>-89111</v>
      </c>
      <c r="C292" s="88"/>
    </row>
    <row r="293" spans="1:3" x14ac:dyDescent="0.2">
      <c r="A293" s="6" t="s">
        <v>1912</v>
      </c>
      <c r="B293" s="87">
        <v>-55111</v>
      </c>
      <c r="C293" s="88"/>
    </row>
    <row r="294" spans="1:3" x14ac:dyDescent="0.2">
      <c r="A294" s="6" t="s">
        <v>1913</v>
      </c>
      <c r="B294" s="87">
        <v>-105933</v>
      </c>
      <c r="C294" s="88"/>
    </row>
    <row r="295" spans="1:3" x14ac:dyDescent="0.2">
      <c r="A295" s="6" t="s">
        <v>1914</v>
      </c>
      <c r="B295" s="87">
        <v>-57956.13</v>
      </c>
      <c r="C295" s="88"/>
    </row>
    <row r="296" spans="1:3" x14ac:dyDescent="0.2">
      <c r="A296" s="6" t="s">
        <v>1915</v>
      </c>
      <c r="B296" s="87">
        <v>-37143.699999999997</v>
      </c>
      <c r="C296" s="88"/>
    </row>
    <row r="297" spans="1:3" x14ac:dyDescent="0.2">
      <c r="A297" s="6" t="s">
        <v>1916</v>
      </c>
      <c r="B297" s="87">
        <v>-74736</v>
      </c>
      <c r="C297" s="88"/>
    </row>
    <row r="298" spans="1:3" x14ac:dyDescent="0.2">
      <c r="A298" s="6" t="s">
        <v>1917</v>
      </c>
      <c r="B298" s="87">
        <v>-125266.37</v>
      </c>
      <c r="C298" s="88"/>
    </row>
    <row r="299" spans="1:3" x14ac:dyDescent="0.2">
      <c r="A299" s="6" t="s">
        <v>1918</v>
      </c>
      <c r="B299" s="87">
        <v>-11523.21</v>
      </c>
      <c r="C299" s="88"/>
    </row>
    <row r="300" spans="1:3" x14ac:dyDescent="0.2">
      <c r="A300" s="6" t="s">
        <v>1919</v>
      </c>
      <c r="B300" s="87">
        <v>-41086</v>
      </c>
      <c r="C300" s="88"/>
    </row>
    <row r="301" spans="1:3" x14ac:dyDescent="0.2">
      <c r="A301" s="6" t="s">
        <v>1920</v>
      </c>
      <c r="B301" s="87">
        <v>-44974</v>
      </c>
      <c r="C301" s="88"/>
    </row>
    <row r="302" spans="1:3" x14ac:dyDescent="0.2">
      <c r="A302" s="6" t="s">
        <v>1921</v>
      </c>
      <c r="B302" s="87">
        <v>-31229</v>
      </c>
      <c r="C302" s="88"/>
    </row>
    <row r="303" spans="1:3" x14ac:dyDescent="0.2">
      <c r="A303" s="6" t="s">
        <v>1922</v>
      </c>
      <c r="B303" s="87">
        <v>0</v>
      </c>
      <c r="C303" s="88"/>
    </row>
    <row r="304" spans="1:3" x14ac:dyDescent="0.2">
      <c r="A304" s="6" t="s">
        <v>1923</v>
      </c>
      <c r="B304" s="87">
        <v>0</v>
      </c>
      <c r="C304" s="88"/>
    </row>
    <row r="305" spans="1:3" x14ac:dyDescent="0.2">
      <c r="A305" s="6" t="s">
        <v>1924</v>
      </c>
      <c r="B305" s="87">
        <v>-120000</v>
      </c>
      <c r="C305" s="88"/>
    </row>
    <row r="306" spans="1:3" x14ac:dyDescent="0.2">
      <c r="A306" s="6" t="s">
        <v>1925</v>
      </c>
      <c r="B306" s="87">
        <v>-1080123.42</v>
      </c>
      <c r="C306" s="88"/>
    </row>
    <row r="307" spans="1:3" x14ac:dyDescent="0.2">
      <c r="A307" s="6" t="s">
        <v>1926</v>
      </c>
      <c r="B307" s="87">
        <v>-63.12</v>
      </c>
      <c r="C307" s="88"/>
    </row>
    <row r="308" spans="1:3" x14ac:dyDescent="0.2">
      <c r="A308" s="6" t="s">
        <v>1927</v>
      </c>
      <c r="B308" s="87">
        <v>-2663</v>
      </c>
      <c r="C308" s="88"/>
    </row>
    <row r="309" spans="1:3" x14ac:dyDescent="0.2">
      <c r="A309" s="6" t="s">
        <v>1928</v>
      </c>
      <c r="B309" s="87">
        <v>-1096.97</v>
      </c>
      <c r="C309" s="88"/>
    </row>
    <row r="310" spans="1:3" x14ac:dyDescent="0.2">
      <c r="A310" s="6" t="s">
        <v>1929</v>
      </c>
      <c r="B310" s="87">
        <v>-100</v>
      </c>
      <c r="C310" s="88"/>
    </row>
    <row r="311" spans="1:3" x14ac:dyDescent="0.2">
      <c r="A311" s="6" t="s">
        <v>1930</v>
      </c>
      <c r="B311" s="87">
        <v>0</v>
      </c>
      <c r="C311" s="88"/>
    </row>
    <row r="312" spans="1:3" x14ac:dyDescent="0.2">
      <c r="A312" s="6" t="s">
        <v>1931</v>
      </c>
      <c r="B312" s="87">
        <v>-88</v>
      </c>
      <c r="C312" s="88"/>
    </row>
    <row r="313" spans="1:3" x14ac:dyDescent="0.2">
      <c r="A313" s="6" t="s">
        <v>1932</v>
      </c>
      <c r="B313" s="87">
        <v>0</v>
      </c>
      <c r="C313" s="88"/>
    </row>
    <row r="314" spans="1:3" x14ac:dyDescent="0.2">
      <c r="A314" s="6" t="s">
        <v>1933</v>
      </c>
      <c r="B314" s="87">
        <v>-2730</v>
      </c>
      <c r="C314" s="88"/>
    </row>
    <row r="315" spans="1:3" x14ac:dyDescent="0.2">
      <c r="A315" s="6" t="s">
        <v>1934</v>
      </c>
      <c r="B315" s="87">
        <v>-2145</v>
      </c>
      <c r="C315" s="88"/>
    </row>
    <row r="316" spans="1:3" x14ac:dyDescent="0.2">
      <c r="A316" s="6" t="s">
        <v>1935</v>
      </c>
      <c r="B316" s="87">
        <v>-327</v>
      </c>
      <c r="C316" s="88"/>
    </row>
    <row r="317" spans="1:3" x14ac:dyDescent="0.2">
      <c r="A317" s="6" t="s">
        <v>1936</v>
      </c>
      <c r="B317" s="87">
        <v>-2068</v>
      </c>
      <c r="C317" s="88"/>
    </row>
    <row r="318" spans="1:3" x14ac:dyDescent="0.2">
      <c r="A318" s="6" t="s">
        <v>1937</v>
      </c>
      <c r="B318" s="87">
        <v>-1625.67</v>
      </c>
      <c r="C318" s="88"/>
    </row>
    <row r="319" spans="1:3" x14ac:dyDescent="0.2">
      <c r="A319" s="6" t="s">
        <v>1938</v>
      </c>
      <c r="B319" s="87">
        <v>0</v>
      </c>
      <c r="C319" s="88"/>
    </row>
    <row r="320" spans="1:3" x14ac:dyDescent="0.2">
      <c r="A320" s="6" t="s">
        <v>1939</v>
      </c>
      <c r="B320" s="87">
        <v>-1064</v>
      </c>
      <c r="C320" s="88"/>
    </row>
    <row r="321" spans="1:3" x14ac:dyDescent="0.2">
      <c r="A321" s="6" t="s">
        <v>1940</v>
      </c>
      <c r="B321" s="87">
        <v>-6680.2</v>
      </c>
      <c r="C321" s="88"/>
    </row>
    <row r="322" spans="1:3" x14ac:dyDescent="0.2">
      <c r="A322" s="6" t="s">
        <v>1941</v>
      </c>
      <c r="B322" s="87">
        <v>0</v>
      </c>
      <c r="C322" s="88"/>
    </row>
    <row r="323" spans="1:3" x14ac:dyDescent="0.2">
      <c r="A323" s="6" t="s">
        <v>1942</v>
      </c>
      <c r="B323" s="87">
        <v>-2792</v>
      </c>
      <c r="C323" s="88"/>
    </row>
    <row r="324" spans="1:3" x14ac:dyDescent="0.2">
      <c r="A324" s="6" t="s">
        <v>1943</v>
      </c>
      <c r="B324" s="87">
        <v>-467</v>
      </c>
      <c r="C324" s="88"/>
    </row>
    <row r="325" spans="1:3" x14ac:dyDescent="0.2">
      <c r="A325" s="6" t="s">
        <v>1944</v>
      </c>
      <c r="B325" s="87">
        <v>0</v>
      </c>
      <c r="C325" s="88"/>
    </row>
    <row r="326" spans="1:3" x14ac:dyDescent="0.2">
      <c r="A326" s="6" t="s">
        <v>1945</v>
      </c>
      <c r="B326" s="87">
        <v>0</v>
      </c>
      <c r="C326" s="88"/>
    </row>
    <row r="327" spans="1:3" x14ac:dyDescent="0.2">
      <c r="A327" s="6" t="s">
        <v>1946</v>
      </c>
      <c r="B327" s="87">
        <v>0</v>
      </c>
      <c r="C327" s="88"/>
    </row>
    <row r="328" spans="1:3" x14ac:dyDescent="0.2">
      <c r="A328" s="6" t="s">
        <v>1947</v>
      </c>
      <c r="B328" s="87">
        <v>-250</v>
      </c>
      <c r="C328" s="88"/>
    </row>
    <row r="329" spans="1:3" x14ac:dyDescent="0.2">
      <c r="A329" s="6" t="s">
        <v>1948</v>
      </c>
      <c r="B329" s="87">
        <v>-24159.96</v>
      </c>
      <c r="C329" s="88"/>
    </row>
    <row r="330" spans="1:3" x14ac:dyDescent="0.2">
      <c r="A330" s="6" t="s">
        <v>1949</v>
      </c>
      <c r="B330" s="87">
        <v>-129877.29</v>
      </c>
      <c r="C330" s="88"/>
    </row>
    <row r="331" spans="1:3" x14ac:dyDescent="0.2">
      <c r="A331" s="6" t="s">
        <v>1950</v>
      </c>
      <c r="B331" s="87">
        <v>-256389</v>
      </c>
      <c r="C331" s="88"/>
    </row>
    <row r="332" spans="1:3" x14ac:dyDescent="0.2">
      <c r="A332" s="6" t="s">
        <v>1951</v>
      </c>
      <c r="B332" s="87">
        <v>-83757.48</v>
      </c>
      <c r="C332" s="88"/>
    </row>
    <row r="333" spans="1:3" x14ac:dyDescent="0.2">
      <c r="A333" s="6" t="s">
        <v>1952</v>
      </c>
      <c r="B333" s="87">
        <v>-30951</v>
      </c>
      <c r="C333" s="88"/>
    </row>
    <row r="334" spans="1:3" x14ac:dyDescent="0.2">
      <c r="A334" s="6" t="s">
        <v>1953</v>
      </c>
      <c r="B334" s="87">
        <v>-157431.07</v>
      </c>
      <c r="C334" s="88"/>
    </row>
    <row r="335" spans="1:3" x14ac:dyDescent="0.2">
      <c r="A335" s="6" t="s">
        <v>1954</v>
      </c>
      <c r="B335" s="87">
        <v>-374185</v>
      </c>
      <c r="C335" s="88"/>
    </row>
    <row r="336" spans="1:3" x14ac:dyDescent="0.2">
      <c r="A336" s="6" t="s">
        <v>1955</v>
      </c>
      <c r="B336" s="87">
        <v>-146051</v>
      </c>
      <c r="C336" s="88"/>
    </row>
    <row r="337" spans="1:3" x14ac:dyDescent="0.2">
      <c r="A337" s="6" t="s">
        <v>1956</v>
      </c>
      <c r="B337" s="87">
        <v>-140193</v>
      </c>
      <c r="C337" s="88"/>
    </row>
    <row r="338" spans="1:3" x14ac:dyDescent="0.2">
      <c r="A338" s="6" t="s">
        <v>1957</v>
      </c>
      <c r="B338" s="87">
        <v>-359777</v>
      </c>
      <c r="C338" s="88"/>
    </row>
    <row r="339" spans="1:3" x14ac:dyDescent="0.2">
      <c r="A339" s="6" t="s">
        <v>1958</v>
      </c>
      <c r="B339" s="87">
        <v>-135268</v>
      </c>
      <c r="C339" s="88"/>
    </row>
    <row r="340" spans="1:3" x14ac:dyDescent="0.2">
      <c r="A340" s="6" t="s">
        <v>1959</v>
      </c>
      <c r="B340" s="87">
        <v>-814971</v>
      </c>
      <c r="C340" s="88"/>
    </row>
    <row r="341" spans="1:3" x14ac:dyDescent="0.2">
      <c r="A341" s="6" t="s">
        <v>1960</v>
      </c>
      <c r="B341" s="87">
        <v>-269016.07</v>
      </c>
      <c r="C341" s="88"/>
    </row>
    <row r="342" spans="1:3" x14ac:dyDescent="0.2">
      <c r="A342" s="6" t="s">
        <v>1961</v>
      </c>
      <c r="B342" s="87">
        <v>-111683</v>
      </c>
      <c r="C342" s="88"/>
    </row>
    <row r="343" spans="1:3" x14ac:dyDescent="0.2">
      <c r="A343" s="6" t="s">
        <v>1962</v>
      </c>
      <c r="B343" s="87">
        <v>-218216</v>
      </c>
      <c r="C343" s="88"/>
    </row>
    <row r="344" spans="1:3" x14ac:dyDescent="0.2">
      <c r="A344" s="6" t="s">
        <v>1963</v>
      </c>
      <c r="B344" s="87">
        <v>-284821.12</v>
      </c>
      <c r="C344" s="88"/>
    </row>
    <row r="345" spans="1:3" x14ac:dyDescent="0.2">
      <c r="A345" s="6" t="s">
        <v>1964</v>
      </c>
      <c r="B345" s="87">
        <v>-25335.19</v>
      </c>
      <c r="C345" s="88"/>
    </row>
    <row r="346" spans="1:3" x14ac:dyDescent="0.2">
      <c r="A346" s="6" t="s">
        <v>1965</v>
      </c>
      <c r="B346" s="87">
        <v>-278333</v>
      </c>
      <c r="C346" s="88"/>
    </row>
    <row r="347" spans="1:3" x14ac:dyDescent="0.2">
      <c r="A347" s="6" t="s">
        <v>1966</v>
      </c>
      <c r="B347" s="87">
        <v>-104960</v>
      </c>
      <c r="C347" s="88"/>
    </row>
    <row r="348" spans="1:3" x14ac:dyDescent="0.2">
      <c r="A348" s="6" t="s">
        <v>1967</v>
      </c>
      <c r="B348" s="87">
        <v>-95568</v>
      </c>
      <c r="C348" s="88"/>
    </row>
    <row r="349" spans="1:3" x14ac:dyDescent="0.2">
      <c r="A349" s="6" t="s">
        <v>1968</v>
      </c>
      <c r="B349" s="87">
        <v>-30491.439300000002</v>
      </c>
      <c r="C349" s="88"/>
    </row>
    <row r="350" spans="1:3" x14ac:dyDescent="0.2">
      <c r="A350" s="6" t="s">
        <v>1969</v>
      </c>
      <c r="B350" s="87">
        <v>-172397</v>
      </c>
      <c r="C350" s="88"/>
    </row>
    <row r="351" spans="1:3" x14ac:dyDescent="0.2">
      <c r="A351" s="6" t="s">
        <v>1970</v>
      </c>
      <c r="B351" s="87">
        <v>-570000</v>
      </c>
      <c r="C351" s="88"/>
    </row>
    <row r="352" spans="1:3" x14ac:dyDescent="0.2">
      <c r="A352" s="6" t="s">
        <v>1971</v>
      </c>
      <c r="B352" s="87">
        <v>-4789671.6593000004</v>
      </c>
      <c r="C352" s="88"/>
    </row>
    <row r="353" spans="1:3" x14ac:dyDescent="0.2">
      <c r="A353" s="6" t="s">
        <v>1972</v>
      </c>
      <c r="B353" s="87">
        <v>15310127</v>
      </c>
      <c r="C353" s="88"/>
    </row>
    <row r="354" spans="1:3" x14ac:dyDescent="0.2">
      <c r="A354" s="6" t="s">
        <v>1973</v>
      </c>
      <c r="B354" s="87">
        <v>44460586</v>
      </c>
      <c r="C354" s="88"/>
    </row>
    <row r="355" spans="1:3" x14ac:dyDescent="0.2">
      <c r="A355" s="6" t="s">
        <v>1974</v>
      </c>
      <c r="B355" s="87">
        <v>35781478</v>
      </c>
      <c r="C355" s="88"/>
    </row>
    <row r="356" spans="1:3" x14ac:dyDescent="0.2">
      <c r="A356" s="6" t="s">
        <v>1975</v>
      </c>
      <c r="B356" s="87">
        <v>28775219</v>
      </c>
      <c r="C356" s="88"/>
    </row>
    <row r="357" spans="1:3" x14ac:dyDescent="0.2">
      <c r="A357" s="6" t="s">
        <v>1976</v>
      </c>
      <c r="B357" s="87">
        <v>68889172</v>
      </c>
      <c r="C357" s="88"/>
    </row>
    <row r="358" spans="1:3" x14ac:dyDescent="0.2">
      <c r="A358" s="6" t="s">
        <v>1977</v>
      </c>
      <c r="B358" s="87">
        <v>45357510</v>
      </c>
      <c r="C358" s="88"/>
    </row>
    <row r="359" spans="1:3" x14ac:dyDescent="0.2">
      <c r="A359" s="6" t="s">
        <v>1978</v>
      </c>
      <c r="B359" s="87">
        <v>31679674</v>
      </c>
      <c r="C359" s="88"/>
    </row>
    <row r="360" spans="1:3" x14ac:dyDescent="0.2">
      <c r="A360" s="6" t="s">
        <v>1979</v>
      </c>
      <c r="B360" s="87">
        <v>21015356</v>
      </c>
      <c r="C360" s="88"/>
    </row>
    <row r="361" spans="1:3" x14ac:dyDescent="0.2">
      <c r="A361" s="6" t="s">
        <v>1980</v>
      </c>
      <c r="B361" s="87">
        <v>55427966</v>
      </c>
      <c r="C361" s="88"/>
    </row>
    <row r="362" spans="1:3" x14ac:dyDescent="0.2">
      <c r="A362" s="6" t="s">
        <v>1981</v>
      </c>
      <c r="B362" s="87">
        <v>51069456</v>
      </c>
      <c r="C362" s="88"/>
    </row>
    <row r="363" spans="1:3" x14ac:dyDescent="0.2">
      <c r="A363" s="6" t="s">
        <v>1982</v>
      </c>
      <c r="B363" s="87">
        <v>81889892</v>
      </c>
      <c r="C363" s="88"/>
    </row>
    <row r="364" spans="1:3" x14ac:dyDescent="0.2">
      <c r="A364" s="6" t="s">
        <v>1983</v>
      </c>
      <c r="B364" s="87">
        <v>44501367</v>
      </c>
      <c r="C364" s="88"/>
    </row>
    <row r="365" spans="1:3" x14ac:dyDescent="0.2">
      <c r="A365" s="6" t="s">
        <v>1984</v>
      </c>
      <c r="B365" s="87">
        <v>43441361</v>
      </c>
      <c r="C365" s="88"/>
    </row>
    <row r="366" spans="1:3" x14ac:dyDescent="0.2">
      <c r="A366" s="6" t="s">
        <v>1985</v>
      </c>
      <c r="B366" s="87">
        <v>36593805</v>
      </c>
      <c r="C366" s="88"/>
    </row>
    <row r="367" spans="1:3" x14ac:dyDescent="0.2">
      <c r="A367" s="6" t="s">
        <v>1986</v>
      </c>
      <c r="B367" s="87">
        <v>54270964</v>
      </c>
      <c r="C367" s="88"/>
    </row>
    <row r="368" spans="1:3" x14ac:dyDescent="0.2">
      <c r="A368" s="6" t="s">
        <v>1987</v>
      </c>
      <c r="B368" s="87">
        <v>18655925</v>
      </c>
      <c r="C368" s="88"/>
    </row>
    <row r="369" spans="1:3" x14ac:dyDescent="0.2">
      <c r="A369" s="6" t="s">
        <v>1988</v>
      </c>
      <c r="B369" s="87">
        <v>38121002</v>
      </c>
      <c r="C369" s="88"/>
    </row>
    <row r="370" spans="1:3" x14ac:dyDescent="0.2">
      <c r="A370" s="6" t="s">
        <v>1989</v>
      </c>
      <c r="B370" s="87">
        <v>12791231</v>
      </c>
      <c r="C370" s="88"/>
    </row>
    <row r="371" spans="1:3" x14ac:dyDescent="0.2">
      <c r="A371" s="6" t="s">
        <v>1990</v>
      </c>
      <c r="B371" s="87">
        <v>24125932</v>
      </c>
      <c r="C371" s="88"/>
    </row>
    <row r="372" spans="1:3" x14ac:dyDescent="0.2">
      <c r="A372" s="6" t="s">
        <v>1991</v>
      </c>
      <c r="B372" s="87">
        <v>26859550</v>
      </c>
      <c r="C372" s="88"/>
    </row>
    <row r="373" spans="1:3" x14ac:dyDescent="0.2">
      <c r="A373" s="6" t="s">
        <v>1992</v>
      </c>
      <c r="B373" s="87">
        <v>65639103</v>
      </c>
      <c r="C373" s="88"/>
    </row>
    <row r="374" spans="1:3" x14ac:dyDescent="0.2">
      <c r="A374" s="6" t="s">
        <v>1993</v>
      </c>
      <c r="B374" s="87">
        <v>204243909</v>
      </c>
      <c r="C374" s="88"/>
    </row>
    <row r="375" spans="1:3" x14ac:dyDescent="0.2">
      <c r="A375" s="6" t="s">
        <v>1994</v>
      </c>
      <c r="B375" s="87">
        <v>1048900585</v>
      </c>
      <c r="C375" s="88"/>
    </row>
    <row r="376" spans="1:3" x14ac:dyDescent="0.2">
      <c r="A376" s="6" t="s">
        <v>1995</v>
      </c>
      <c r="B376" s="87">
        <v>-153101</v>
      </c>
      <c r="C376" s="88"/>
    </row>
    <row r="377" spans="1:3" x14ac:dyDescent="0.2">
      <c r="A377" s="6" t="s">
        <v>1996</v>
      </c>
      <c r="B377" s="87">
        <v>-444606</v>
      </c>
      <c r="C377" s="88"/>
    </row>
    <row r="378" spans="1:3" x14ac:dyDescent="0.2">
      <c r="A378" s="6" t="s">
        <v>1997</v>
      </c>
      <c r="B378" s="87">
        <v>-357815</v>
      </c>
      <c r="C378" s="88"/>
    </row>
    <row r="379" spans="1:3" x14ac:dyDescent="0.2">
      <c r="A379" s="6" t="s">
        <v>1998</v>
      </c>
      <c r="B379" s="87">
        <v>-287752</v>
      </c>
      <c r="C379" s="88"/>
    </row>
    <row r="380" spans="1:3" x14ac:dyDescent="0.2">
      <c r="A380" s="6" t="s">
        <v>1999</v>
      </c>
      <c r="B380" s="87">
        <v>-688892</v>
      </c>
      <c r="C380" s="88"/>
    </row>
    <row r="381" spans="1:3" x14ac:dyDescent="0.2">
      <c r="A381" s="6" t="s">
        <v>2000</v>
      </c>
      <c r="B381" s="87">
        <v>-453575</v>
      </c>
      <c r="C381" s="88"/>
    </row>
    <row r="382" spans="1:3" x14ac:dyDescent="0.2">
      <c r="A382" s="6" t="s">
        <v>2001</v>
      </c>
      <c r="B382" s="87">
        <v>-316797</v>
      </c>
      <c r="C382" s="88"/>
    </row>
    <row r="383" spans="1:3" x14ac:dyDescent="0.2">
      <c r="A383" s="6" t="s">
        <v>2002</v>
      </c>
      <c r="B383" s="87">
        <v>-210154</v>
      </c>
      <c r="C383" s="88"/>
    </row>
    <row r="384" spans="1:3" x14ac:dyDescent="0.2">
      <c r="A384" s="6" t="s">
        <v>2003</v>
      </c>
      <c r="B384" s="87">
        <v>-554280</v>
      </c>
      <c r="C384" s="88"/>
    </row>
    <row r="385" spans="1:3" x14ac:dyDescent="0.2">
      <c r="A385" s="6" t="s">
        <v>2004</v>
      </c>
      <c r="B385" s="87">
        <v>-510695</v>
      </c>
      <c r="C385" s="88"/>
    </row>
    <row r="386" spans="1:3" x14ac:dyDescent="0.2">
      <c r="A386" s="6" t="s">
        <v>2005</v>
      </c>
      <c r="B386" s="87">
        <v>-818899</v>
      </c>
      <c r="C386" s="88"/>
    </row>
    <row r="387" spans="1:3" x14ac:dyDescent="0.2">
      <c r="A387" s="6" t="s">
        <v>2006</v>
      </c>
      <c r="B387" s="87">
        <v>-445014</v>
      </c>
      <c r="C387" s="88"/>
    </row>
    <row r="388" spans="1:3" x14ac:dyDescent="0.2">
      <c r="A388" s="6" t="s">
        <v>2007</v>
      </c>
      <c r="B388" s="87">
        <v>-434414</v>
      </c>
      <c r="C388" s="88"/>
    </row>
    <row r="389" spans="1:3" x14ac:dyDescent="0.2">
      <c r="A389" s="6" t="s">
        <v>2008</v>
      </c>
      <c r="B389" s="87">
        <v>-365938</v>
      </c>
      <c r="C389" s="88"/>
    </row>
    <row r="390" spans="1:3" x14ac:dyDescent="0.2">
      <c r="A390" s="6" t="s">
        <v>2009</v>
      </c>
      <c r="B390" s="87">
        <v>-542710</v>
      </c>
      <c r="C390" s="88"/>
    </row>
    <row r="391" spans="1:3" x14ac:dyDescent="0.2">
      <c r="A391" s="6" t="s">
        <v>2010</v>
      </c>
      <c r="B391" s="87">
        <v>-186559</v>
      </c>
      <c r="C391" s="88"/>
    </row>
    <row r="392" spans="1:3" x14ac:dyDescent="0.2">
      <c r="A392" s="6" t="s">
        <v>2011</v>
      </c>
      <c r="B392" s="87">
        <v>-381210</v>
      </c>
      <c r="C392" s="88"/>
    </row>
    <row r="393" spans="1:3" x14ac:dyDescent="0.2">
      <c r="A393" s="6" t="s">
        <v>2012</v>
      </c>
      <c r="B393" s="87">
        <v>-127912</v>
      </c>
      <c r="C393" s="88"/>
    </row>
    <row r="394" spans="1:3" x14ac:dyDescent="0.2">
      <c r="A394" s="6" t="s">
        <v>2013</v>
      </c>
      <c r="B394" s="87">
        <v>-241259</v>
      </c>
      <c r="C394" s="88"/>
    </row>
    <row r="395" spans="1:3" x14ac:dyDescent="0.2">
      <c r="A395" s="6" t="s">
        <v>2014</v>
      </c>
      <c r="B395" s="87">
        <v>-268596</v>
      </c>
      <c r="C395" s="88"/>
    </row>
    <row r="396" spans="1:3" x14ac:dyDescent="0.2">
      <c r="A396" s="6" t="s">
        <v>2015</v>
      </c>
      <c r="B396" s="87">
        <v>-656391</v>
      </c>
      <c r="C396" s="88"/>
    </row>
    <row r="397" spans="1:3" x14ac:dyDescent="0.2">
      <c r="A397" s="6" t="s">
        <v>2016</v>
      </c>
      <c r="B397" s="87">
        <v>-2042439</v>
      </c>
      <c r="C397" s="88"/>
    </row>
    <row r="398" spans="1:3" x14ac:dyDescent="0.2">
      <c r="A398" s="6" t="s">
        <v>2017</v>
      </c>
      <c r="B398" s="87">
        <v>-10489008</v>
      </c>
      <c r="C398" s="88"/>
    </row>
    <row r="399" spans="1:3" x14ac:dyDescent="0.2">
      <c r="A399" s="6" t="s">
        <v>2018</v>
      </c>
      <c r="B399" s="87">
        <v>-159376</v>
      </c>
      <c r="C399" s="88"/>
    </row>
    <row r="400" spans="1:3" x14ac:dyDescent="0.2">
      <c r="A400" s="6" t="s">
        <v>2019</v>
      </c>
      <c r="B400" s="87">
        <v>-423976</v>
      </c>
      <c r="C400" s="88"/>
    </row>
    <row r="401" spans="1:3" x14ac:dyDescent="0.2">
      <c r="A401" s="6" t="s">
        <v>2020</v>
      </c>
      <c r="B401" s="87">
        <v>-296444</v>
      </c>
      <c r="C401" s="88"/>
    </row>
    <row r="402" spans="1:3" x14ac:dyDescent="0.2">
      <c r="A402" s="6" t="s">
        <v>2021</v>
      </c>
      <c r="B402" s="87">
        <v>-229896</v>
      </c>
      <c r="C402" s="88"/>
    </row>
    <row r="403" spans="1:3" x14ac:dyDescent="0.2">
      <c r="A403" s="6" t="s">
        <v>2022</v>
      </c>
      <c r="B403" s="87">
        <v>-344777</v>
      </c>
      <c r="C403" s="88"/>
    </row>
    <row r="404" spans="1:3" x14ac:dyDescent="0.2">
      <c r="A404" s="6" t="s">
        <v>2023</v>
      </c>
      <c r="B404" s="87">
        <v>-259337</v>
      </c>
      <c r="C404" s="88"/>
    </row>
    <row r="405" spans="1:3" x14ac:dyDescent="0.2">
      <c r="A405" s="6" t="s">
        <v>2024</v>
      </c>
      <c r="B405" s="87">
        <v>-357376</v>
      </c>
      <c r="C405" s="88"/>
    </row>
    <row r="406" spans="1:3" x14ac:dyDescent="0.2">
      <c r="A406" s="6" t="s">
        <v>2025</v>
      </c>
      <c r="B406" s="87">
        <v>-205783</v>
      </c>
      <c r="C406" s="88"/>
    </row>
    <row r="407" spans="1:3" x14ac:dyDescent="0.2">
      <c r="A407" s="6" t="s">
        <v>2026</v>
      </c>
      <c r="B407" s="87">
        <v>-402110</v>
      </c>
      <c r="C407" s="88"/>
    </row>
    <row r="408" spans="1:3" x14ac:dyDescent="0.2">
      <c r="A408" s="6" t="s">
        <v>2027</v>
      </c>
      <c r="B408" s="87">
        <v>-397108</v>
      </c>
      <c r="C408" s="88"/>
    </row>
    <row r="409" spans="1:3" x14ac:dyDescent="0.2">
      <c r="A409" s="6" t="s">
        <v>2028</v>
      </c>
      <c r="B409" s="87">
        <v>-482554</v>
      </c>
      <c r="C409" s="88"/>
    </row>
    <row r="410" spans="1:3" x14ac:dyDescent="0.2">
      <c r="A410" s="6" t="s">
        <v>2029</v>
      </c>
      <c r="B410" s="87">
        <v>-256853</v>
      </c>
      <c r="C410" s="88"/>
    </row>
    <row r="411" spans="1:3" x14ac:dyDescent="0.2">
      <c r="A411" s="6" t="s">
        <v>2030</v>
      </c>
      <c r="B411" s="87">
        <v>-277901</v>
      </c>
      <c r="C411" s="88"/>
    </row>
    <row r="412" spans="1:3" x14ac:dyDescent="0.2">
      <c r="A412" s="6" t="s">
        <v>2031</v>
      </c>
      <c r="B412" s="87">
        <v>-219882</v>
      </c>
      <c r="C412" s="88"/>
    </row>
    <row r="413" spans="1:3" x14ac:dyDescent="0.2">
      <c r="A413" s="6" t="s">
        <v>2032</v>
      </c>
      <c r="B413" s="87">
        <v>-394367</v>
      </c>
      <c r="C413" s="88"/>
    </row>
    <row r="414" spans="1:3" x14ac:dyDescent="0.2">
      <c r="A414" s="6" t="s">
        <v>2033</v>
      </c>
      <c r="B414" s="87">
        <v>-110393</v>
      </c>
      <c r="C414" s="88"/>
    </row>
    <row r="415" spans="1:3" x14ac:dyDescent="0.2">
      <c r="A415" s="6" t="s">
        <v>2034</v>
      </c>
      <c r="B415" s="87">
        <v>-272872</v>
      </c>
      <c r="C415" s="88"/>
    </row>
    <row r="416" spans="1:3" x14ac:dyDescent="0.2">
      <c r="A416" s="6" t="s">
        <v>2035</v>
      </c>
      <c r="B416" s="87">
        <v>-116118</v>
      </c>
      <c r="C416" s="88"/>
    </row>
    <row r="417" spans="1:3" x14ac:dyDescent="0.2">
      <c r="A417" s="6" t="s">
        <v>2036</v>
      </c>
      <c r="B417" s="87">
        <v>-165234</v>
      </c>
      <c r="C417" s="88"/>
    </row>
    <row r="418" spans="1:3" x14ac:dyDescent="0.2">
      <c r="A418" s="6" t="s">
        <v>2037</v>
      </c>
      <c r="B418" s="87">
        <v>-186473</v>
      </c>
      <c r="C418" s="88"/>
    </row>
    <row r="419" spans="1:3" x14ac:dyDescent="0.2">
      <c r="A419" s="6" t="s">
        <v>2038</v>
      </c>
      <c r="B419" s="87">
        <v>-318236</v>
      </c>
      <c r="C419" s="88"/>
    </row>
    <row r="420" spans="1:3" x14ac:dyDescent="0.2">
      <c r="A420" s="6" t="s">
        <v>2039</v>
      </c>
      <c r="B420" s="87">
        <v>-919283</v>
      </c>
      <c r="C420" s="88"/>
    </row>
    <row r="421" spans="1:3" x14ac:dyDescent="0.2">
      <c r="A421" s="6" t="s">
        <v>2040</v>
      </c>
      <c r="B421" s="87">
        <v>-6796349</v>
      </c>
      <c r="C421" s="88"/>
    </row>
    <row r="422" spans="1:3" x14ac:dyDescent="0.2">
      <c r="A422" s="6" t="s">
        <v>2041</v>
      </c>
      <c r="B422" s="87">
        <v>14997650</v>
      </c>
      <c r="C422" s="88"/>
    </row>
    <row r="423" spans="1:3" x14ac:dyDescent="0.2">
      <c r="A423" s="6" t="s">
        <v>2042</v>
      </c>
      <c r="B423" s="87">
        <v>43592004</v>
      </c>
      <c r="C423" s="88"/>
    </row>
    <row r="424" spans="1:3" x14ac:dyDescent="0.2">
      <c r="A424" s="6" t="s">
        <v>2043</v>
      </c>
      <c r="B424" s="87">
        <v>35127219</v>
      </c>
      <c r="C424" s="88"/>
    </row>
    <row r="425" spans="1:3" x14ac:dyDescent="0.2">
      <c r="A425" s="6" t="s">
        <v>2044</v>
      </c>
      <c r="B425" s="87">
        <v>28257571</v>
      </c>
      <c r="C425" s="88"/>
    </row>
    <row r="426" spans="1:3" x14ac:dyDescent="0.2">
      <c r="A426" s="6" t="s">
        <v>2045</v>
      </c>
      <c r="B426" s="87">
        <v>67855503</v>
      </c>
      <c r="C426" s="88"/>
    </row>
    <row r="427" spans="1:3" x14ac:dyDescent="0.2">
      <c r="A427" s="6" t="s">
        <v>2046</v>
      </c>
      <c r="B427" s="87">
        <v>44644598</v>
      </c>
      <c r="C427" s="88"/>
    </row>
    <row r="428" spans="1:3" x14ac:dyDescent="0.2">
      <c r="A428" s="6" t="s">
        <v>2047</v>
      </c>
      <c r="B428" s="87">
        <v>31005501</v>
      </c>
      <c r="C428" s="88"/>
    </row>
    <row r="429" spans="1:3" x14ac:dyDescent="0.2">
      <c r="A429" s="6" t="s">
        <v>2048</v>
      </c>
      <c r="B429" s="87">
        <v>20599419</v>
      </c>
      <c r="C429" s="88"/>
    </row>
    <row r="430" spans="1:3" x14ac:dyDescent="0.2">
      <c r="A430" s="6" t="s">
        <v>2049</v>
      </c>
      <c r="B430" s="87">
        <v>54471576</v>
      </c>
      <c r="C430" s="88"/>
    </row>
    <row r="431" spans="1:3" x14ac:dyDescent="0.2">
      <c r="A431" s="6" t="s">
        <v>2050</v>
      </c>
      <c r="B431" s="87">
        <v>50161653</v>
      </c>
      <c r="C431" s="88"/>
    </row>
    <row r="432" spans="1:3" x14ac:dyDescent="0.2">
      <c r="A432" s="6" t="s">
        <v>2051</v>
      </c>
      <c r="B432" s="87">
        <v>80588439</v>
      </c>
      <c r="C432" s="88"/>
    </row>
    <row r="433" spans="1:3" x14ac:dyDescent="0.2">
      <c r="A433" s="6" t="s">
        <v>2052</v>
      </c>
      <c r="B433" s="87">
        <v>43799500</v>
      </c>
      <c r="C433" s="88"/>
    </row>
    <row r="434" spans="1:3" x14ac:dyDescent="0.2">
      <c r="A434" s="6" t="s">
        <v>2053</v>
      </c>
      <c r="B434" s="87">
        <v>42729046</v>
      </c>
      <c r="C434" s="88"/>
    </row>
    <row r="435" spans="1:3" x14ac:dyDescent="0.2">
      <c r="A435" s="6" t="s">
        <v>2054</v>
      </c>
      <c r="B435" s="87">
        <v>36007985</v>
      </c>
      <c r="C435" s="88"/>
    </row>
    <row r="436" spans="1:3" x14ac:dyDescent="0.2">
      <c r="A436" s="6" t="s">
        <v>2055</v>
      </c>
      <c r="B436" s="87">
        <v>53333887</v>
      </c>
      <c r="C436" s="88"/>
    </row>
    <row r="437" spans="1:3" x14ac:dyDescent="0.2">
      <c r="A437" s="6" t="s">
        <v>2056</v>
      </c>
      <c r="B437" s="87">
        <v>18358973</v>
      </c>
      <c r="C437" s="88"/>
    </row>
    <row r="438" spans="1:3" x14ac:dyDescent="0.2">
      <c r="A438" s="6" t="s">
        <v>2057</v>
      </c>
      <c r="B438" s="87">
        <v>37466920</v>
      </c>
      <c r="C438" s="88"/>
    </row>
    <row r="439" spans="1:3" x14ac:dyDescent="0.2">
      <c r="A439" s="6" t="s">
        <v>2058</v>
      </c>
      <c r="B439" s="87">
        <v>12547201</v>
      </c>
      <c r="C439" s="88"/>
    </row>
    <row r="440" spans="1:3" x14ac:dyDescent="0.2">
      <c r="A440" s="6" t="s">
        <v>2059</v>
      </c>
      <c r="B440" s="87">
        <v>23719439</v>
      </c>
      <c r="C440" s="88"/>
    </row>
    <row r="441" spans="1:3" x14ac:dyDescent="0.2">
      <c r="A441" s="6" t="s">
        <v>2060</v>
      </c>
      <c r="B441" s="87">
        <v>26404481</v>
      </c>
      <c r="C441" s="88"/>
    </row>
    <row r="442" spans="1:3" x14ac:dyDescent="0.2">
      <c r="A442" s="6" t="s">
        <v>2061</v>
      </c>
      <c r="B442" s="87">
        <v>64664476</v>
      </c>
      <c r="C442" s="88"/>
    </row>
    <row r="443" spans="1:3" x14ac:dyDescent="0.2">
      <c r="A443" s="6" t="s">
        <v>2062</v>
      </c>
      <c r="B443" s="87">
        <v>201282187</v>
      </c>
      <c r="C443" s="88"/>
    </row>
    <row r="444" spans="1:3" x14ac:dyDescent="0.2">
      <c r="A444" s="6" t="s">
        <v>2063</v>
      </c>
      <c r="B444" s="87">
        <v>1031615228</v>
      </c>
      <c r="C444" s="88"/>
    </row>
    <row r="445" spans="1:3" x14ac:dyDescent="0.2">
      <c r="A445" s="6" t="s">
        <v>2064</v>
      </c>
      <c r="B445" s="87">
        <v>0</v>
      </c>
      <c r="C445" s="88"/>
    </row>
    <row r="446" spans="1:3" x14ac:dyDescent="0.2">
      <c r="A446" s="6" t="s">
        <v>2065</v>
      </c>
      <c r="B446" s="87">
        <v>0</v>
      </c>
      <c r="C446" s="88"/>
    </row>
    <row r="447" spans="1:3" x14ac:dyDescent="0.2">
      <c r="A447" s="6" t="s">
        <v>2066</v>
      </c>
      <c r="B447" s="87">
        <v>0</v>
      </c>
      <c r="C447" s="88"/>
    </row>
    <row r="448" spans="1:3" x14ac:dyDescent="0.2">
      <c r="A448" s="6" t="s">
        <v>2067</v>
      </c>
      <c r="B448" s="87">
        <v>0</v>
      </c>
      <c r="C448" s="88"/>
    </row>
    <row r="449" spans="1:3" x14ac:dyDescent="0.2">
      <c r="A449" s="6" t="s">
        <v>2068</v>
      </c>
      <c r="B449" s="87">
        <v>0</v>
      </c>
      <c r="C449" s="88"/>
    </row>
    <row r="450" spans="1:3" x14ac:dyDescent="0.2">
      <c r="A450" s="6" t="s">
        <v>2069</v>
      </c>
      <c r="B450" s="87">
        <v>0</v>
      </c>
      <c r="C450" s="88"/>
    </row>
    <row r="451" spans="1:3" x14ac:dyDescent="0.2">
      <c r="A451" s="6" t="s">
        <v>2070</v>
      </c>
      <c r="B451" s="87">
        <v>0</v>
      </c>
      <c r="C451" s="88"/>
    </row>
    <row r="452" spans="1:3" x14ac:dyDescent="0.2">
      <c r="A452" s="6" t="s">
        <v>2071</v>
      </c>
      <c r="B452" s="87">
        <v>0</v>
      </c>
      <c r="C452" s="88"/>
    </row>
    <row r="453" spans="1:3" x14ac:dyDescent="0.2">
      <c r="A453" s="6" t="s">
        <v>2072</v>
      </c>
      <c r="B453" s="87">
        <v>0</v>
      </c>
      <c r="C453" s="88"/>
    </row>
    <row r="454" spans="1:3" x14ac:dyDescent="0.2">
      <c r="A454" s="6" t="s">
        <v>2073</v>
      </c>
      <c r="B454" s="87">
        <v>0</v>
      </c>
      <c r="C454" s="88"/>
    </row>
    <row r="455" spans="1:3" x14ac:dyDescent="0.2">
      <c r="A455" s="6" t="s">
        <v>2074</v>
      </c>
      <c r="B455" s="87">
        <v>0</v>
      </c>
      <c r="C455" s="88"/>
    </row>
    <row r="456" spans="1:3" x14ac:dyDescent="0.2">
      <c r="A456" s="6" t="s">
        <v>2075</v>
      </c>
      <c r="B456" s="87">
        <v>0</v>
      </c>
      <c r="C456" s="88"/>
    </row>
    <row r="457" spans="1:3" x14ac:dyDescent="0.2">
      <c r="A457" s="6" t="s">
        <v>2076</v>
      </c>
      <c r="B457" s="87">
        <v>0</v>
      </c>
      <c r="C457" s="88"/>
    </row>
    <row r="458" spans="1:3" x14ac:dyDescent="0.2">
      <c r="A458" s="6" t="s">
        <v>2077</v>
      </c>
      <c r="B458" s="87">
        <v>0</v>
      </c>
      <c r="C458" s="88"/>
    </row>
    <row r="459" spans="1:3" x14ac:dyDescent="0.2">
      <c r="A459" s="6" t="s">
        <v>2078</v>
      </c>
      <c r="B459" s="87">
        <v>0</v>
      </c>
      <c r="C459" s="88"/>
    </row>
    <row r="460" spans="1:3" x14ac:dyDescent="0.2">
      <c r="A460" s="6" t="s">
        <v>2079</v>
      </c>
      <c r="B460" s="87">
        <v>0</v>
      </c>
      <c r="C460" s="88"/>
    </row>
    <row r="461" spans="1:3" x14ac:dyDescent="0.2">
      <c r="A461" s="6" t="s">
        <v>2080</v>
      </c>
      <c r="B461" s="87">
        <v>0</v>
      </c>
      <c r="C461" s="88"/>
    </row>
    <row r="462" spans="1:3" x14ac:dyDescent="0.2">
      <c r="A462" s="6" t="s">
        <v>2081</v>
      </c>
      <c r="B462" s="87">
        <v>0</v>
      </c>
      <c r="C462" s="88"/>
    </row>
    <row r="463" spans="1:3" x14ac:dyDescent="0.2">
      <c r="A463" s="6" t="s">
        <v>2082</v>
      </c>
      <c r="B463" s="87">
        <v>0</v>
      </c>
      <c r="C463" s="88"/>
    </row>
    <row r="464" spans="1:3" x14ac:dyDescent="0.2">
      <c r="A464" s="6" t="s">
        <v>2083</v>
      </c>
      <c r="B464" s="87">
        <v>0</v>
      </c>
      <c r="C464" s="88"/>
    </row>
    <row r="465" spans="1:3" x14ac:dyDescent="0.2">
      <c r="A465" s="6" t="s">
        <v>2084</v>
      </c>
      <c r="B465" s="87">
        <v>0</v>
      </c>
      <c r="C465" s="88"/>
    </row>
    <row r="466" spans="1:3" x14ac:dyDescent="0.2">
      <c r="A466" s="6" t="s">
        <v>2085</v>
      </c>
      <c r="B466" s="87">
        <v>0</v>
      </c>
      <c r="C466" s="88"/>
    </row>
    <row r="467" spans="1:3" x14ac:dyDescent="0.2">
      <c r="A467" s="6" t="s">
        <v>2086</v>
      </c>
      <c r="B467" s="87">
        <v>0</v>
      </c>
      <c r="C467" s="88"/>
    </row>
    <row r="468" spans="1:3" x14ac:dyDescent="0.2">
      <c r="A468" t="s">
        <v>2087</v>
      </c>
      <c r="B468" s="82">
        <v>787515.55</v>
      </c>
      <c r="C468" s="88"/>
    </row>
    <row r="469" spans="1:3" x14ac:dyDescent="0.2">
      <c r="A469" t="s">
        <v>2088</v>
      </c>
      <c r="B469" s="82">
        <v>1102687</v>
      </c>
      <c r="C469" s="88"/>
    </row>
    <row r="470" spans="1:3" x14ac:dyDescent="0.2">
      <c r="A470" t="s">
        <v>2089</v>
      </c>
      <c r="B470" s="82">
        <v>864829</v>
      </c>
      <c r="C470" s="88"/>
    </row>
    <row r="471" spans="1:3" x14ac:dyDescent="0.2">
      <c r="A471" t="s">
        <v>2090</v>
      </c>
      <c r="B471" s="82">
        <v>530260</v>
      </c>
      <c r="C471" s="88"/>
    </row>
    <row r="472" spans="1:3" x14ac:dyDescent="0.2">
      <c r="A472" t="s">
        <v>2091</v>
      </c>
      <c r="B472" s="82">
        <v>981557</v>
      </c>
      <c r="C472" s="88"/>
    </row>
    <row r="473" spans="1:3" x14ac:dyDescent="0.2">
      <c r="A473" t="s">
        <v>2092</v>
      </c>
      <c r="B473" s="82">
        <v>2106401</v>
      </c>
      <c r="C473" s="88"/>
    </row>
    <row r="474" spans="1:3" x14ac:dyDescent="0.2">
      <c r="A474" t="s">
        <v>2093</v>
      </c>
      <c r="B474" s="82">
        <v>993879</v>
      </c>
      <c r="C474" s="88"/>
    </row>
    <row r="475" spans="1:3" x14ac:dyDescent="0.2">
      <c r="A475" t="s">
        <v>2094</v>
      </c>
      <c r="B475" s="82">
        <v>862239</v>
      </c>
      <c r="C475" s="88"/>
    </row>
    <row r="476" spans="1:3" x14ac:dyDescent="0.2">
      <c r="A476" t="s">
        <v>2095</v>
      </c>
      <c r="B476" s="82">
        <v>1311083</v>
      </c>
      <c r="C476" s="88"/>
    </row>
    <row r="477" spans="1:3" x14ac:dyDescent="0.2">
      <c r="A477" t="s">
        <v>2096</v>
      </c>
      <c r="B477" s="82">
        <v>2420269.79</v>
      </c>
      <c r="C477" s="88"/>
    </row>
    <row r="478" spans="1:3" x14ac:dyDescent="0.2">
      <c r="A478" t="s">
        <v>2097</v>
      </c>
      <c r="B478" s="82">
        <v>3485625</v>
      </c>
      <c r="C478" s="88"/>
    </row>
    <row r="479" spans="1:3" x14ac:dyDescent="0.2">
      <c r="A479" t="s">
        <v>2098</v>
      </c>
      <c r="B479" s="82">
        <v>1638745.34</v>
      </c>
      <c r="C479" s="88"/>
    </row>
    <row r="480" spans="1:3" x14ac:dyDescent="0.2">
      <c r="A480" t="s">
        <v>2099</v>
      </c>
      <c r="B480" s="82">
        <v>1969857</v>
      </c>
      <c r="C480" s="88"/>
    </row>
    <row r="481" spans="1:3" x14ac:dyDescent="0.2">
      <c r="A481" t="s">
        <v>2100</v>
      </c>
      <c r="B481" s="82">
        <v>2083044</v>
      </c>
      <c r="C481" s="88"/>
    </row>
    <row r="482" spans="1:3" x14ac:dyDescent="0.2">
      <c r="A482" t="s">
        <v>2101</v>
      </c>
      <c r="B482" s="82">
        <v>2517695</v>
      </c>
      <c r="C482" s="88"/>
    </row>
    <row r="483" spans="1:3" x14ac:dyDescent="0.2">
      <c r="A483" t="s">
        <v>2102</v>
      </c>
      <c r="B483" s="82">
        <v>2054739</v>
      </c>
      <c r="C483" s="88"/>
    </row>
    <row r="484" spans="1:3" x14ac:dyDescent="0.2">
      <c r="A484" t="s">
        <v>2103</v>
      </c>
      <c r="B484" s="82">
        <v>2347360</v>
      </c>
      <c r="C484" s="88"/>
    </row>
    <row r="485" spans="1:3" x14ac:dyDescent="0.2">
      <c r="A485" t="s">
        <v>2104</v>
      </c>
      <c r="B485" s="82">
        <v>2496540</v>
      </c>
      <c r="C485" s="88"/>
    </row>
    <row r="486" spans="1:3" x14ac:dyDescent="0.2">
      <c r="A486" t="s">
        <v>2105</v>
      </c>
      <c r="B486" s="82">
        <v>1245187.93</v>
      </c>
      <c r="C486" s="88"/>
    </row>
    <row r="487" spans="1:3" x14ac:dyDescent="0.2">
      <c r="A487" t="s">
        <v>2106</v>
      </c>
      <c r="B487" s="82">
        <v>1005600.76</v>
      </c>
      <c r="C487" s="88"/>
    </row>
    <row r="488" spans="1:3" x14ac:dyDescent="0.2">
      <c r="A488" t="s">
        <v>2107</v>
      </c>
      <c r="B488" s="82">
        <v>4205501</v>
      </c>
      <c r="C488" s="88"/>
    </row>
    <row r="489" spans="1:3" x14ac:dyDescent="0.2">
      <c r="A489" t="s">
        <v>2108</v>
      </c>
      <c r="B489" s="82">
        <v>12712008</v>
      </c>
      <c r="C489" s="88"/>
    </row>
    <row r="490" spans="1:3" x14ac:dyDescent="0.2">
      <c r="A490" t="s">
        <v>2109</v>
      </c>
      <c r="B490" s="82">
        <v>49722623.370000005</v>
      </c>
      <c r="C490" s="88"/>
    </row>
    <row r="491" spans="1:3" x14ac:dyDescent="0.2">
      <c r="A491" t="s">
        <v>2110</v>
      </c>
      <c r="B491" s="82">
        <v>3383</v>
      </c>
      <c r="C491" s="88"/>
    </row>
    <row r="492" spans="1:3" x14ac:dyDescent="0.2">
      <c r="A492" t="s">
        <v>2111</v>
      </c>
      <c r="B492" s="82">
        <v>8605</v>
      </c>
      <c r="C492" s="88"/>
    </row>
    <row r="493" spans="1:3" x14ac:dyDescent="0.2">
      <c r="A493" t="s">
        <v>2112</v>
      </c>
      <c r="B493" s="82">
        <v>5711</v>
      </c>
      <c r="C493" s="88"/>
    </row>
    <row r="494" spans="1:3" x14ac:dyDescent="0.2">
      <c r="A494" t="s">
        <v>2113</v>
      </c>
      <c r="B494" s="82">
        <v>4350</v>
      </c>
      <c r="C494" s="88"/>
    </row>
    <row r="495" spans="1:3" x14ac:dyDescent="0.2">
      <c r="A495" t="s">
        <v>2114</v>
      </c>
      <c r="B495" s="82">
        <v>5549</v>
      </c>
      <c r="C495" s="88"/>
    </row>
    <row r="496" spans="1:3" x14ac:dyDescent="0.2">
      <c r="A496" t="s">
        <v>2115</v>
      </c>
      <c r="B496" s="82">
        <v>4381</v>
      </c>
      <c r="C496" s="88"/>
    </row>
    <row r="497" spans="1:3" x14ac:dyDescent="0.2">
      <c r="A497" t="s">
        <v>2116</v>
      </c>
      <c r="B497" s="82">
        <v>7297</v>
      </c>
      <c r="C497" s="88"/>
    </row>
    <row r="498" spans="1:3" x14ac:dyDescent="0.2">
      <c r="A498" t="s">
        <v>2117</v>
      </c>
      <c r="B498" s="82">
        <v>4100</v>
      </c>
      <c r="C498" s="88"/>
    </row>
    <row r="499" spans="1:3" x14ac:dyDescent="0.2">
      <c r="A499" t="s">
        <v>2118</v>
      </c>
      <c r="B499" s="82">
        <v>7503</v>
      </c>
      <c r="C499" s="88"/>
    </row>
    <row r="500" spans="1:3" x14ac:dyDescent="0.2">
      <c r="A500" t="s">
        <v>2119</v>
      </c>
      <c r="B500" s="82">
        <v>7491</v>
      </c>
      <c r="C500" s="88"/>
    </row>
    <row r="501" spans="1:3" x14ac:dyDescent="0.2">
      <c r="A501" t="s">
        <v>2120</v>
      </c>
      <c r="B501" s="82">
        <v>8145</v>
      </c>
      <c r="C501" s="88"/>
    </row>
    <row r="502" spans="1:3" x14ac:dyDescent="0.2">
      <c r="A502" t="s">
        <v>2121</v>
      </c>
      <c r="B502" s="82">
        <v>4320</v>
      </c>
      <c r="C502" s="88"/>
    </row>
    <row r="503" spans="1:3" x14ac:dyDescent="0.2">
      <c r="A503" t="s">
        <v>2122</v>
      </c>
      <c r="B503" s="82">
        <v>5277</v>
      </c>
      <c r="C503" s="88"/>
    </row>
    <row r="504" spans="1:3" x14ac:dyDescent="0.2">
      <c r="A504" t="s">
        <v>2123</v>
      </c>
      <c r="B504" s="82">
        <v>3731</v>
      </c>
      <c r="C504" s="88"/>
    </row>
    <row r="505" spans="1:3" x14ac:dyDescent="0.2">
      <c r="A505" t="s">
        <v>2124</v>
      </c>
      <c r="B505" s="82">
        <v>7214</v>
      </c>
      <c r="C505" s="88"/>
    </row>
    <row r="506" spans="1:3" x14ac:dyDescent="0.2">
      <c r="A506" t="s">
        <v>2125</v>
      </c>
      <c r="B506" s="82">
        <v>1903</v>
      </c>
      <c r="C506" s="88"/>
    </row>
    <row r="507" spans="1:3" x14ac:dyDescent="0.2">
      <c r="A507" t="s">
        <v>2126</v>
      </c>
      <c r="B507" s="82">
        <v>5093</v>
      </c>
      <c r="C507" s="88"/>
    </row>
    <row r="508" spans="1:3" x14ac:dyDescent="0.2">
      <c r="A508" t="s">
        <v>2127</v>
      </c>
      <c r="B508" s="82">
        <v>2274</v>
      </c>
      <c r="C508" s="88"/>
    </row>
    <row r="509" spans="1:3" x14ac:dyDescent="0.2">
      <c r="A509" t="s">
        <v>2128</v>
      </c>
      <c r="B509" s="82">
        <v>2968</v>
      </c>
      <c r="C509" s="88"/>
    </row>
    <row r="510" spans="1:3" x14ac:dyDescent="0.2">
      <c r="A510" t="s">
        <v>2129</v>
      </c>
      <c r="B510" s="82">
        <v>3401</v>
      </c>
      <c r="C510" s="88"/>
    </row>
    <row r="511" spans="1:3" x14ac:dyDescent="0.2">
      <c r="A511" t="s">
        <v>2130</v>
      </c>
      <c r="B511" s="82">
        <v>4844</v>
      </c>
      <c r="C511" s="88"/>
    </row>
    <row r="512" spans="1:3" x14ac:dyDescent="0.2">
      <c r="A512" t="s">
        <v>2131</v>
      </c>
      <c r="B512" s="82">
        <v>13333</v>
      </c>
      <c r="C512" s="88"/>
    </row>
    <row r="513" spans="1:3" x14ac:dyDescent="0.2">
      <c r="A513" t="s">
        <v>2132</v>
      </c>
      <c r="B513" s="82">
        <v>120873</v>
      </c>
      <c r="C513" s="88"/>
    </row>
    <row r="514" spans="1:3" x14ac:dyDescent="0.2">
      <c r="A514" t="s">
        <v>2133</v>
      </c>
      <c r="B514" s="82">
        <v>39441720</v>
      </c>
    </row>
    <row r="515" spans="1:3" x14ac:dyDescent="0.2">
      <c r="A515" t="s">
        <v>2134</v>
      </c>
      <c r="B515" s="82">
        <v>112661938</v>
      </c>
    </row>
    <row r="516" spans="1:3" x14ac:dyDescent="0.2">
      <c r="A516" t="s">
        <v>2135</v>
      </c>
      <c r="B516" s="82">
        <v>86778703</v>
      </c>
    </row>
    <row r="517" spans="1:3" x14ac:dyDescent="0.2">
      <c r="A517" t="s">
        <v>2136</v>
      </c>
      <c r="B517" s="82">
        <v>70599431</v>
      </c>
    </row>
    <row r="518" spans="1:3" x14ac:dyDescent="0.2">
      <c r="A518" t="s">
        <v>2137</v>
      </c>
      <c r="B518" s="82">
        <v>146069408</v>
      </c>
    </row>
    <row r="519" spans="1:3" x14ac:dyDescent="0.2">
      <c r="A519" t="s">
        <v>2138</v>
      </c>
      <c r="B519" s="82">
        <v>102905588</v>
      </c>
    </row>
    <row r="520" spans="1:3" x14ac:dyDescent="0.2">
      <c r="A520" t="s">
        <v>2139</v>
      </c>
      <c r="B520" s="82">
        <v>83342305</v>
      </c>
    </row>
    <row r="521" spans="1:3" x14ac:dyDescent="0.2">
      <c r="A521" t="s">
        <v>2140</v>
      </c>
      <c r="B521" s="82">
        <v>55754694</v>
      </c>
    </row>
    <row r="522" spans="1:3" x14ac:dyDescent="0.2">
      <c r="A522" t="s">
        <v>2141</v>
      </c>
      <c r="B522" s="82">
        <v>132089321</v>
      </c>
    </row>
    <row r="523" spans="1:3" x14ac:dyDescent="0.2">
      <c r="A523" t="s">
        <v>2142</v>
      </c>
      <c r="B523" s="82">
        <v>120416923</v>
      </c>
    </row>
    <row r="524" spans="1:3" x14ac:dyDescent="0.2">
      <c r="A524" t="s">
        <v>2143</v>
      </c>
      <c r="B524" s="82">
        <v>186669340</v>
      </c>
    </row>
    <row r="525" spans="1:3" x14ac:dyDescent="0.2">
      <c r="A525" t="s">
        <v>2144</v>
      </c>
      <c r="B525" s="82">
        <v>101216889</v>
      </c>
    </row>
    <row r="526" spans="1:3" x14ac:dyDescent="0.2">
      <c r="A526" t="s">
        <v>2145</v>
      </c>
      <c r="B526" s="82">
        <v>99239288</v>
      </c>
    </row>
    <row r="527" spans="1:3" x14ac:dyDescent="0.2">
      <c r="A527" t="s">
        <v>2146</v>
      </c>
      <c r="B527" s="82">
        <v>83057552</v>
      </c>
    </row>
    <row r="528" spans="1:3" x14ac:dyDescent="0.2">
      <c r="A528" t="s">
        <v>2147</v>
      </c>
      <c r="B528" s="82">
        <v>128722108</v>
      </c>
    </row>
    <row r="529" spans="1:2" x14ac:dyDescent="0.2">
      <c r="A529" t="s">
        <v>2148</v>
      </c>
      <c r="B529" s="82">
        <v>41761085</v>
      </c>
    </row>
    <row r="530" spans="1:2" x14ac:dyDescent="0.2">
      <c r="A530" t="s">
        <v>2149</v>
      </c>
      <c r="B530" s="82">
        <v>87586673</v>
      </c>
    </row>
    <row r="531" spans="1:2" x14ac:dyDescent="0.2">
      <c r="A531" t="s">
        <v>2150</v>
      </c>
      <c r="B531" s="82">
        <v>31994537</v>
      </c>
    </row>
    <row r="532" spans="1:2" x14ac:dyDescent="0.2">
      <c r="A532" t="s">
        <v>2151</v>
      </c>
      <c r="B532" s="82">
        <v>56802531</v>
      </c>
    </row>
    <row r="533" spans="1:2" x14ac:dyDescent="0.2">
      <c r="A533" t="s">
        <v>2152</v>
      </c>
      <c r="B533" s="82">
        <v>61901701</v>
      </c>
    </row>
    <row r="534" spans="1:2" x14ac:dyDescent="0.2">
      <c r="A534" t="s">
        <v>2153</v>
      </c>
      <c r="B534" s="82">
        <v>144860538</v>
      </c>
    </row>
    <row r="535" spans="1:2" x14ac:dyDescent="0.2">
      <c r="A535" t="s">
        <v>2154</v>
      </c>
      <c r="B535" s="82">
        <v>460986682</v>
      </c>
    </row>
    <row r="536" spans="1:2" x14ac:dyDescent="0.2">
      <c r="A536" t="s">
        <v>2155</v>
      </c>
      <c r="B536" s="82">
        <v>2434858955</v>
      </c>
    </row>
    <row r="537" spans="1:2" x14ac:dyDescent="0.2">
      <c r="A537" t="s">
        <v>2156</v>
      </c>
      <c r="B537" s="82">
        <v>21101320</v>
      </c>
    </row>
    <row r="538" spans="1:2" x14ac:dyDescent="0.2">
      <c r="A538" t="s">
        <v>2157</v>
      </c>
      <c r="B538" s="82">
        <v>60274137</v>
      </c>
    </row>
    <row r="539" spans="1:2" x14ac:dyDescent="0.2">
      <c r="A539" t="s">
        <v>2158</v>
      </c>
      <c r="B539" s="82">
        <v>46426606</v>
      </c>
    </row>
    <row r="540" spans="1:2" x14ac:dyDescent="0.2">
      <c r="A540" t="s">
        <v>2159</v>
      </c>
      <c r="B540" s="82">
        <v>37770696</v>
      </c>
    </row>
    <row r="541" spans="1:2" x14ac:dyDescent="0.2">
      <c r="A541" t="s">
        <v>2160</v>
      </c>
      <c r="B541" s="82">
        <v>78147133</v>
      </c>
    </row>
    <row r="542" spans="1:2" x14ac:dyDescent="0.2">
      <c r="A542" t="s">
        <v>2161</v>
      </c>
      <c r="B542" s="82">
        <v>55054490</v>
      </c>
    </row>
    <row r="543" spans="1:2" x14ac:dyDescent="0.2">
      <c r="A543" t="s">
        <v>2162</v>
      </c>
      <c r="B543" s="82">
        <v>44588133</v>
      </c>
    </row>
    <row r="544" spans="1:2" x14ac:dyDescent="0.2">
      <c r="A544" t="s">
        <v>2163</v>
      </c>
      <c r="B544" s="82">
        <v>29828761</v>
      </c>
    </row>
    <row r="545" spans="1:2" x14ac:dyDescent="0.2">
      <c r="A545" t="s">
        <v>2164</v>
      </c>
      <c r="B545" s="82">
        <v>70667787</v>
      </c>
    </row>
    <row r="546" spans="1:2" x14ac:dyDescent="0.2">
      <c r="A546" t="s">
        <v>2165</v>
      </c>
      <c r="B546" s="82">
        <v>64423054</v>
      </c>
    </row>
    <row r="547" spans="1:2" x14ac:dyDescent="0.2">
      <c r="A547" t="s">
        <v>2166</v>
      </c>
      <c r="B547" s="82">
        <v>99868097</v>
      </c>
    </row>
    <row r="548" spans="1:2" x14ac:dyDescent="0.2">
      <c r="A548" t="s">
        <v>2167</v>
      </c>
      <c r="B548" s="82">
        <v>54151036</v>
      </c>
    </row>
    <row r="549" spans="1:2" x14ac:dyDescent="0.2">
      <c r="A549" t="s">
        <v>2168</v>
      </c>
      <c r="B549" s="82">
        <v>53093019</v>
      </c>
    </row>
    <row r="550" spans="1:2" x14ac:dyDescent="0.2">
      <c r="A550" t="s">
        <v>2169</v>
      </c>
      <c r="B550" s="82">
        <v>44435790</v>
      </c>
    </row>
    <row r="551" spans="1:2" x14ac:dyDescent="0.2">
      <c r="A551" t="s">
        <v>2170</v>
      </c>
      <c r="B551" s="82">
        <v>68866328</v>
      </c>
    </row>
    <row r="552" spans="1:2" x14ac:dyDescent="0.2">
      <c r="A552" t="s">
        <v>2171</v>
      </c>
      <c r="B552" s="82">
        <v>22342180</v>
      </c>
    </row>
    <row r="553" spans="1:2" x14ac:dyDescent="0.2">
      <c r="A553" t="s">
        <v>2172</v>
      </c>
      <c r="B553" s="82">
        <v>46858870</v>
      </c>
    </row>
    <row r="554" spans="1:2" x14ac:dyDescent="0.2">
      <c r="A554" t="s">
        <v>2173</v>
      </c>
      <c r="B554" s="82">
        <v>17117077</v>
      </c>
    </row>
    <row r="555" spans="1:2" x14ac:dyDescent="0.2">
      <c r="A555" t="s">
        <v>2174</v>
      </c>
      <c r="B555" s="82">
        <v>30389354</v>
      </c>
    </row>
    <row r="556" spans="1:2" x14ac:dyDescent="0.2">
      <c r="A556" t="s">
        <v>2175</v>
      </c>
      <c r="B556" s="82">
        <v>33117410</v>
      </c>
    </row>
    <row r="557" spans="1:2" x14ac:dyDescent="0.2">
      <c r="A557" t="s">
        <v>2176</v>
      </c>
      <c r="B557" s="82">
        <v>77500388</v>
      </c>
    </row>
    <row r="558" spans="1:2" x14ac:dyDescent="0.2">
      <c r="A558" t="s">
        <v>2177</v>
      </c>
      <c r="B558" s="82">
        <v>246627875</v>
      </c>
    </row>
    <row r="559" spans="1:2" x14ac:dyDescent="0.2">
      <c r="A559" t="s">
        <v>2178</v>
      </c>
      <c r="B559" s="82">
        <v>1302649541</v>
      </c>
    </row>
    <row r="560" spans="1:2" x14ac:dyDescent="0.2">
      <c r="A560" t="s">
        <v>2179</v>
      </c>
      <c r="B560" s="82">
        <v>-818877.42</v>
      </c>
    </row>
    <row r="561" spans="1:2" x14ac:dyDescent="0.2">
      <c r="A561" t="s">
        <v>2180</v>
      </c>
      <c r="B561" s="82">
        <v>-3695895</v>
      </c>
    </row>
    <row r="562" spans="1:2" x14ac:dyDescent="0.2">
      <c r="A562" t="s">
        <v>2181</v>
      </c>
      <c r="B562" s="82">
        <v>-2126244.08</v>
      </c>
    </row>
    <row r="563" spans="1:2" x14ac:dyDescent="0.2">
      <c r="A563" t="s">
        <v>2182</v>
      </c>
      <c r="B563" s="82">
        <v>-1259923</v>
      </c>
    </row>
    <row r="564" spans="1:2" x14ac:dyDescent="0.2">
      <c r="A564" t="s">
        <v>2183</v>
      </c>
      <c r="B564" s="82">
        <v>-1975508.9</v>
      </c>
    </row>
    <row r="565" spans="1:2" x14ac:dyDescent="0.2">
      <c r="A565" t="s">
        <v>2184</v>
      </c>
      <c r="B565" s="82">
        <v>-2082071</v>
      </c>
    </row>
    <row r="566" spans="1:2" x14ac:dyDescent="0.2">
      <c r="A566" t="s">
        <v>2185</v>
      </c>
      <c r="B566" s="82">
        <v>-2498321</v>
      </c>
    </row>
    <row r="567" spans="1:2" x14ac:dyDescent="0.2">
      <c r="A567" t="s">
        <v>2186</v>
      </c>
      <c r="B567" s="82">
        <v>-3117366</v>
      </c>
    </row>
    <row r="568" spans="1:2" x14ac:dyDescent="0.2">
      <c r="A568" t="s">
        <v>2187</v>
      </c>
      <c r="B568" s="82">
        <v>-1760971</v>
      </c>
    </row>
    <row r="569" spans="1:2" x14ac:dyDescent="0.2">
      <c r="A569" t="s">
        <v>2188</v>
      </c>
      <c r="B569" s="82">
        <v>-2369632</v>
      </c>
    </row>
    <row r="570" spans="1:2" x14ac:dyDescent="0.2">
      <c r="A570" t="s">
        <v>2189</v>
      </c>
      <c r="B570" s="82">
        <v>-5801243</v>
      </c>
    </row>
    <row r="571" spans="1:2" x14ac:dyDescent="0.2">
      <c r="A571" t="s">
        <v>2190</v>
      </c>
      <c r="B571" s="82">
        <v>-2884345.5</v>
      </c>
    </row>
    <row r="572" spans="1:2" x14ac:dyDescent="0.2">
      <c r="A572" t="s">
        <v>2191</v>
      </c>
      <c r="B572" s="82">
        <v>-2025112</v>
      </c>
    </row>
    <row r="573" spans="1:2" x14ac:dyDescent="0.2">
      <c r="A573" t="s">
        <v>2192</v>
      </c>
      <c r="B573" s="82">
        <v>-2157059</v>
      </c>
    </row>
    <row r="574" spans="1:2" x14ac:dyDescent="0.2">
      <c r="A574" t="s">
        <v>2193</v>
      </c>
      <c r="B574" s="82">
        <v>-3720889</v>
      </c>
    </row>
    <row r="575" spans="1:2" x14ac:dyDescent="0.2">
      <c r="A575" t="s">
        <v>2194</v>
      </c>
      <c r="B575" s="82">
        <v>-1029577.54</v>
      </c>
    </row>
    <row r="576" spans="1:2" x14ac:dyDescent="0.2">
      <c r="A576" t="s">
        <v>2195</v>
      </c>
      <c r="B576" s="82">
        <v>-1282600</v>
      </c>
    </row>
    <row r="577" spans="1:2" x14ac:dyDescent="0.2">
      <c r="A577" t="s">
        <v>2196</v>
      </c>
      <c r="B577" s="82">
        <v>-1078281</v>
      </c>
    </row>
    <row r="578" spans="1:2" x14ac:dyDescent="0.2">
      <c r="A578" t="s">
        <v>2197</v>
      </c>
      <c r="B578" s="82">
        <v>-1466230</v>
      </c>
    </row>
    <row r="579" spans="1:2" x14ac:dyDescent="0.2">
      <c r="A579" t="s">
        <v>2198</v>
      </c>
      <c r="B579" s="82">
        <v>-1205213.76</v>
      </c>
    </row>
    <row r="580" spans="1:2" x14ac:dyDescent="0.2">
      <c r="A580" t="s">
        <v>2199</v>
      </c>
      <c r="B580" s="82">
        <v>-2572030</v>
      </c>
    </row>
    <row r="581" spans="1:2" x14ac:dyDescent="0.2">
      <c r="A581" t="s">
        <v>2200</v>
      </c>
      <c r="B581" s="82">
        <v>-18200000</v>
      </c>
    </row>
    <row r="582" spans="1:2" x14ac:dyDescent="0.2">
      <c r="A582" t="s">
        <v>2201</v>
      </c>
      <c r="B582" s="82">
        <v>-65127390.199999996</v>
      </c>
    </row>
    <row r="583" spans="1:2" x14ac:dyDescent="0.2">
      <c r="A583" t="s">
        <v>2202</v>
      </c>
      <c r="B583" s="82">
        <v>-1027.2</v>
      </c>
    </row>
    <row r="584" spans="1:2" x14ac:dyDescent="0.2">
      <c r="A584" t="s">
        <v>2203</v>
      </c>
      <c r="B584" s="82">
        <v>-82090</v>
      </c>
    </row>
    <row r="585" spans="1:2" x14ac:dyDescent="0.2">
      <c r="A585" t="s">
        <v>2204</v>
      </c>
      <c r="B585" s="82">
        <v>-149526.07999999999</v>
      </c>
    </row>
    <row r="586" spans="1:2" x14ac:dyDescent="0.2">
      <c r="A586" t="s">
        <v>2205</v>
      </c>
      <c r="B586" s="82">
        <v>-40853</v>
      </c>
    </row>
    <row r="587" spans="1:2" x14ac:dyDescent="0.2">
      <c r="A587" t="s">
        <v>2206</v>
      </c>
      <c r="B587" s="82">
        <v>-36380</v>
      </c>
    </row>
    <row r="588" spans="1:2" x14ac:dyDescent="0.2">
      <c r="A588" t="s">
        <v>2207</v>
      </c>
      <c r="B588" s="82">
        <v>-15175</v>
      </c>
    </row>
    <row r="589" spans="1:2" x14ac:dyDescent="0.2">
      <c r="A589" t="s">
        <v>2208</v>
      </c>
      <c r="B589" s="82">
        <v>-141625</v>
      </c>
    </row>
    <row r="590" spans="1:2" x14ac:dyDescent="0.2">
      <c r="A590" t="s">
        <v>2209</v>
      </c>
      <c r="B590" s="82">
        <v>-48664</v>
      </c>
    </row>
    <row r="591" spans="1:2" x14ac:dyDescent="0.2">
      <c r="A591" t="s">
        <v>2210</v>
      </c>
      <c r="B591" s="82">
        <v>-38344</v>
      </c>
    </row>
    <row r="592" spans="1:2" x14ac:dyDescent="0.2">
      <c r="A592" t="s">
        <v>2211</v>
      </c>
      <c r="B592" s="82">
        <v>-131276</v>
      </c>
    </row>
    <row r="593" spans="1:2" x14ac:dyDescent="0.2">
      <c r="A593" t="s">
        <v>2212</v>
      </c>
      <c r="B593" s="82">
        <v>-68343</v>
      </c>
    </row>
    <row r="594" spans="1:2" x14ac:dyDescent="0.2">
      <c r="A594" t="s">
        <v>2213</v>
      </c>
      <c r="B594" s="82">
        <v>-51995.58</v>
      </c>
    </row>
    <row r="595" spans="1:2" x14ac:dyDescent="0.2">
      <c r="A595" t="s">
        <v>2214</v>
      </c>
      <c r="B595" s="82">
        <v>-95290</v>
      </c>
    </row>
    <row r="596" spans="1:2" x14ac:dyDescent="0.2">
      <c r="A596" t="s">
        <v>2215</v>
      </c>
      <c r="B596" s="82">
        <v>-39323</v>
      </c>
    </row>
    <row r="597" spans="1:2" x14ac:dyDescent="0.2">
      <c r="A597" t="s">
        <v>2216</v>
      </c>
      <c r="B597" s="82">
        <v>-136018</v>
      </c>
    </row>
    <row r="598" spans="1:2" x14ac:dyDescent="0.2">
      <c r="A598" t="s">
        <v>2217</v>
      </c>
      <c r="B598" s="82">
        <v>-44405</v>
      </c>
    </row>
    <row r="599" spans="1:2" x14ac:dyDescent="0.2">
      <c r="A599" t="s">
        <v>2218</v>
      </c>
      <c r="B599" s="82">
        <v>-81962</v>
      </c>
    </row>
    <row r="600" spans="1:2" x14ac:dyDescent="0.2">
      <c r="A600" t="s">
        <v>2219</v>
      </c>
      <c r="B600" s="82">
        <v>-20758</v>
      </c>
    </row>
    <row r="601" spans="1:2" x14ac:dyDescent="0.2">
      <c r="A601" t="s">
        <v>2220</v>
      </c>
      <c r="B601" s="82">
        <v>-31586</v>
      </c>
    </row>
    <row r="602" spans="1:2" x14ac:dyDescent="0.2">
      <c r="A602" t="s">
        <v>2221</v>
      </c>
      <c r="B602" s="82">
        <v>-76697.600000000006</v>
      </c>
    </row>
    <row r="603" spans="1:2" x14ac:dyDescent="0.2">
      <c r="A603" t="s">
        <v>2222</v>
      </c>
      <c r="B603" s="82">
        <v>-28205</v>
      </c>
    </row>
    <row r="604" spans="1:2" x14ac:dyDescent="0.2">
      <c r="A604" t="s">
        <v>2223</v>
      </c>
      <c r="B604" s="82">
        <v>-49500</v>
      </c>
    </row>
    <row r="605" spans="1:2" x14ac:dyDescent="0.2">
      <c r="A605" t="s">
        <v>2224</v>
      </c>
      <c r="B605" s="82">
        <v>-1409043.46</v>
      </c>
    </row>
    <row r="606" spans="1:2" x14ac:dyDescent="0.2">
      <c r="A606" t="s">
        <v>2225</v>
      </c>
      <c r="B606" s="82">
        <v>-30187.39</v>
      </c>
    </row>
    <row r="607" spans="1:2" x14ac:dyDescent="0.2">
      <c r="A607" t="s">
        <v>2226</v>
      </c>
      <c r="B607" s="82">
        <v>-80654</v>
      </c>
    </row>
    <row r="608" spans="1:2" x14ac:dyDescent="0.2">
      <c r="A608" t="s">
        <v>2227</v>
      </c>
      <c r="B608" s="82">
        <v>-69913.81</v>
      </c>
    </row>
    <row r="609" spans="1:2" x14ac:dyDescent="0.2">
      <c r="A609" t="s">
        <v>2228</v>
      </c>
      <c r="B609" s="82">
        <v>-47513</v>
      </c>
    </row>
    <row r="610" spans="1:2" x14ac:dyDescent="0.2">
      <c r="A610" t="s">
        <v>2229</v>
      </c>
      <c r="B610" s="82">
        <v>-51788.01</v>
      </c>
    </row>
    <row r="611" spans="1:2" x14ac:dyDescent="0.2">
      <c r="A611" t="s">
        <v>2230</v>
      </c>
      <c r="B611" s="82">
        <v>-36699</v>
      </c>
    </row>
    <row r="612" spans="1:2" x14ac:dyDescent="0.2">
      <c r="A612" t="s">
        <v>2231</v>
      </c>
      <c r="B612" s="82">
        <v>-60196</v>
      </c>
    </row>
    <row r="613" spans="1:2" x14ac:dyDescent="0.2">
      <c r="A613" t="s">
        <v>2232</v>
      </c>
      <c r="B613" s="82">
        <v>-58957</v>
      </c>
    </row>
    <row r="614" spans="1:2" x14ac:dyDescent="0.2">
      <c r="A614" t="s">
        <v>2233</v>
      </c>
      <c r="B614" s="82">
        <v>-49633</v>
      </c>
    </row>
    <row r="615" spans="1:2" x14ac:dyDescent="0.2">
      <c r="A615" t="s">
        <v>2234</v>
      </c>
      <c r="B615" s="82">
        <v>-86364</v>
      </c>
    </row>
    <row r="616" spans="1:2" x14ac:dyDescent="0.2">
      <c r="A616" t="s">
        <v>2235</v>
      </c>
      <c r="B616" s="82">
        <v>-49006</v>
      </c>
    </row>
    <row r="617" spans="1:2" x14ac:dyDescent="0.2">
      <c r="A617" t="s">
        <v>2236</v>
      </c>
      <c r="B617" s="82">
        <v>-59697.99</v>
      </c>
    </row>
    <row r="618" spans="1:2" x14ac:dyDescent="0.2">
      <c r="A618" t="s">
        <v>2237</v>
      </c>
      <c r="B618" s="82">
        <v>-38714</v>
      </c>
    </row>
    <row r="619" spans="1:2" x14ac:dyDescent="0.2">
      <c r="A619" t="s">
        <v>2238</v>
      </c>
      <c r="B619" s="82">
        <v>-53970</v>
      </c>
    </row>
    <row r="620" spans="1:2" x14ac:dyDescent="0.2">
      <c r="A620" t="s">
        <v>2239</v>
      </c>
      <c r="B620" s="82">
        <v>-124481</v>
      </c>
    </row>
    <row r="621" spans="1:2" x14ac:dyDescent="0.2">
      <c r="A621" t="s">
        <v>2240</v>
      </c>
      <c r="B621" s="82">
        <v>-15089.69</v>
      </c>
    </row>
    <row r="622" spans="1:2" x14ac:dyDescent="0.2">
      <c r="A622" t="s">
        <v>2241</v>
      </c>
      <c r="B622" s="82">
        <v>-56777</v>
      </c>
    </row>
    <row r="623" spans="1:2" x14ac:dyDescent="0.2">
      <c r="A623" t="s">
        <v>2242</v>
      </c>
      <c r="B623" s="82">
        <v>-15948</v>
      </c>
    </row>
    <row r="624" spans="1:2" x14ac:dyDescent="0.2">
      <c r="A624" t="s">
        <v>2243</v>
      </c>
      <c r="B624" s="82">
        <v>-21670</v>
      </c>
    </row>
    <row r="625" spans="1:2" x14ac:dyDescent="0.2">
      <c r="A625" t="s">
        <v>2244</v>
      </c>
      <c r="B625" s="82">
        <v>-16665.25</v>
      </c>
    </row>
    <row r="626" spans="1:2" x14ac:dyDescent="0.2">
      <c r="A626" t="s">
        <v>2245</v>
      </c>
      <c r="B626" s="82">
        <v>-42640</v>
      </c>
    </row>
    <row r="627" spans="1:2" x14ac:dyDescent="0.2">
      <c r="A627" t="s">
        <v>2246</v>
      </c>
      <c r="B627" s="82">
        <v>-65000</v>
      </c>
    </row>
    <row r="628" spans="1:2" x14ac:dyDescent="0.2">
      <c r="A628" t="s">
        <v>2247</v>
      </c>
      <c r="B628" s="82">
        <v>-1131564.1399999999</v>
      </c>
    </row>
    <row r="629" spans="1:2" x14ac:dyDescent="0.2">
      <c r="A629" t="s">
        <v>2248</v>
      </c>
      <c r="B629" s="82">
        <v>-23433</v>
      </c>
    </row>
    <row r="630" spans="1:2" x14ac:dyDescent="0.2">
      <c r="A630" t="s">
        <v>2249</v>
      </c>
      <c r="B630" s="82">
        <v>-87526</v>
      </c>
    </row>
    <row r="631" spans="1:2" x14ac:dyDescent="0.2">
      <c r="A631" t="s">
        <v>2250</v>
      </c>
      <c r="B631" s="82">
        <v>-130397.33</v>
      </c>
    </row>
    <row r="632" spans="1:2" x14ac:dyDescent="0.2">
      <c r="A632" t="s">
        <v>2251</v>
      </c>
      <c r="B632" s="82">
        <v>-127651</v>
      </c>
    </row>
    <row r="633" spans="1:2" x14ac:dyDescent="0.2">
      <c r="A633" t="s">
        <v>2252</v>
      </c>
      <c r="B633" s="82">
        <v>-204370</v>
      </c>
    </row>
    <row r="634" spans="1:2" x14ac:dyDescent="0.2">
      <c r="A634" t="s">
        <v>2253</v>
      </c>
      <c r="B634" s="82">
        <v>-85490</v>
      </c>
    </row>
    <row r="635" spans="1:2" x14ac:dyDescent="0.2">
      <c r="A635" t="s">
        <v>2254</v>
      </c>
      <c r="B635" s="82">
        <v>-56951</v>
      </c>
    </row>
    <row r="636" spans="1:2" x14ac:dyDescent="0.2">
      <c r="A636" t="s">
        <v>2255</v>
      </c>
      <c r="B636" s="82">
        <v>-24102</v>
      </c>
    </row>
    <row r="637" spans="1:2" x14ac:dyDescent="0.2">
      <c r="A637" t="s">
        <v>2256</v>
      </c>
      <c r="B637" s="82">
        <v>-85025</v>
      </c>
    </row>
    <row r="638" spans="1:2" x14ac:dyDescent="0.2">
      <c r="A638" t="s">
        <v>2257</v>
      </c>
      <c r="B638" s="82">
        <v>-176523</v>
      </c>
    </row>
    <row r="639" spans="1:2" x14ac:dyDescent="0.2">
      <c r="A639" t="s">
        <v>2258</v>
      </c>
      <c r="B639" s="82">
        <v>-168980</v>
      </c>
    </row>
    <row r="640" spans="1:2" x14ac:dyDescent="0.2">
      <c r="A640" t="s">
        <v>2259</v>
      </c>
      <c r="B640" s="82">
        <v>-58674.8</v>
      </c>
    </row>
    <row r="641" spans="1:2" x14ac:dyDescent="0.2">
      <c r="A641" t="s">
        <v>2260</v>
      </c>
      <c r="B641" s="82">
        <v>-100343</v>
      </c>
    </row>
    <row r="642" spans="1:2" x14ac:dyDescent="0.2">
      <c r="A642" t="s">
        <v>2261</v>
      </c>
      <c r="B642" s="82">
        <v>-178833</v>
      </c>
    </row>
    <row r="643" spans="1:2" x14ac:dyDescent="0.2">
      <c r="A643" t="s">
        <v>2262</v>
      </c>
      <c r="B643" s="82">
        <v>0</v>
      </c>
    </row>
    <row r="644" spans="1:2" x14ac:dyDescent="0.2">
      <c r="A644" t="s">
        <v>2263</v>
      </c>
      <c r="B644" s="82">
        <v>-23513.25</v>
      </c>
    </row>
    <row r="645" spans="1:2" x14ac:dyDescent="0.2">
      <c r="A645" t="s">
        <v>2264</v>
      </c>
      <c r="B645" s="82">
        <v>-159002</v>
      </c>
    </row>
    <row r="646" spans="1:2" x14ac:dyDescent="0.2">
      <c r="A646" t="s">
        <v>2265</v>
      </c>
      <c r="B646" s="82">
        <v>-35554</v>
      </c>
    </row>
    <row r="647" spans="1:2" x14ac:dyDescent="0.2">
      <c r="A647" t="s">
        <v>2266</v>
      </c>
      <c r="B647" s="82">
        <v>-136559</v>
      </c>
    </row>
    <row r="648" spans="1:2" x14ac:dyDescent="0.2">
      <c r="A648" t="s">
        <v>2267</v>
      </c>
      <c r="B648" s="82">
        <v>-143326.5</v>
      </c>
    </row>
    <row r="649" spans="1:2" x14ac:dyDescent="0.2">
      <c r="A649" t="s">
        <v>2268</v>
      </c>
      <c r="B649" s="82">
        <v>-202177</v>
      </c>
    </row>
    <row r="650" spans="1:2" x14ac:dyDescent="0.2">
      <c r="A650" t="s">
        <v>2269</v>
      </c>
      <c r="B650" s="82">
        <v>-550000</v>
      </c>
    </row>
    <row r="651" spans="1:2" x14ac:dyDescent="0.2">
      <c r="A651" t="s">
        <v>2270</v>
      </c>
      <c r="B651" s="82">
        <v>-2758430.88</v>
      </c>
    </row>
    <row r="652" spans="1:2" x14ac:dyDescent="0.2">
      <c r="A652" t="s">
        <v>2271</v>
      </c>
      <c r="B652" s="82">
        <v>-4122289.76</v>
      </c>
    </row>
    <row r="653" spans="1:2" x14ac:dyDescent="0.2">
      <c r="A653" t="s">
        <v>2272</v>
      </c>
      <c r="B653" s="82">
        <v>-9800986</v>
      </c>
    </row>
    <row r="654" spans="1:2" x14ac:dyDescent="0.2">
      <c r="A654" t="s">
        <v>2273</v>
      </c>
      <c r="B654" s="82">
        <v>-6502186.9800000004</v>
      </c>
    </row>
    <row r="655" spans="1:2" x14ac:dyDescent="0.2">
      <c r="A655" t="s">
        <v>2274</v>
      </c>
      <c r="B655" s="82">
        <v>-4974535</v>
      </c>
    </row>
    <row r="656" spans="1:2" x14ac:dyDescent="0.2">
      <c r="A656" t="s">
        <v>2275</v>
      </c>
      <c r="B656" s="82">
        <v>-5445397.8200000003</v>
      </c>
    </row>
    <row r="657" spans="1:2" x14ac:dyDescent="0.2">
      <c r="A657" t="s">
        <v>2276</v>
      </c>
      <c r="B657" s="82">
        <v>-4037251</v>
      </c>
    </row>
    <row r="658" spans="1:2" x14ac:dyDescent="0.2">
      <c r="A658" t="s">
        <v>2277</v>
      </c>
      <c r="B658" s="82">
        <v>-7738934</v>
      </c>
    </row>
    <row r="659" spans="1:2" x14ac:dyDescent="0.2">
      <c r="A659" t="s">
        <v>2278</v>
      </c>
      <c r="B659" s="82">
        <v>-4650311</v>
      </c>
    </row>
    <row r="660" spans="1:2" x14ac:dyDescent="0.2">
      <c r="A660" t="s">
        <v>2279</v>
      </c>
      <c r="B660" s="82">
        <v>-9363606</v>
      </c>
    </row>
    <row r="661" spans="1:2" x14ac:dyDescent="0.2">
      <c r="A661" t="s">
        <v>2280</v>
      </c>
      <c r="B661" s="82">
        <v>-7732167</v>
      </c>
    </row>
    <row r="662" spans="1:2" x14ac:dyDescent="0.2">
      <c r="A662" t="s">
        <v>2281</v>
      </c>
      <c r="B662" s="82">
        <v>-7938770</v>
      </c>
    </row>
    <row r="663" spans="1:2" x14ac:dyDescent="0.2">
      <c r="A663" t="s">
        <v>2282</v>
      </c>
      <c r="B663" s="82">
        <v>-4604463.0199999996</v>
      </c>
    </row>
    <row r="664" spans="1:2" x14ac:dyDescent="0.2">
      <c r="A664" t="s">
        <v>2283</v>
      </c>
      <c r="B664" s="82">
        <v>-4840955</v>
      </c>
    </row>
    <row r="665" spans="1:2" x14ac:dyDescent="0.2">
      <c r="A665" t="s">
        <v>2284</v>
      </c>
      <c r="B665" s="82">
        <v>-4223386</v>
      </c>
    </row>
    <row r="666" spans="1:2" x14ac:dyDescent="0.2">
      <c r="A666" t="s">
        <v>2285</v>
      </c>
      <c r="B666" s="82">
        <v>-7758935</v>
      </c>
    </row>
    <row r="667" spans="1:2" x14ac:dyDescent="0.2">
      <c r="A667" t="s">
        <v>2286</v>
      </c>
      <c r="B667" s="82">
        <v>-1879239.15</v>
      </c>
    </row>
    <row r="668" spans="1:2" x14ac:dyDescent="0.2">
      <c r="A668" t="s">
        <v>2287</v>
      </c>
      <c r="B668" s="82">
        <v>-5565853</v>
      </c>
    </row>
    <row r="669" spans="1:2" x14ac:dyDescent="0.2">
      <c r="A669" t="s">
        <v>2288</v>
      </c>
      <c r="B669" s="82">
        <v>-2541244</v>
      </c>
    </row>
    <row r="670" spans="1:2" x14ac:dyDescent="0.2">
      <c r="A670" t="s">
        <v>2289</v>
      </c>
      <c r="B670" s="82">
        <v>-3088967</v>
      </c>
    </row>
    <row r="671" spans="1:2" x14ac:dyDescent="0.2">
      <c r="A671" t="s">
        <v>2290</v>
      </c>
      <c r="B671" s="82">
        <v>-3350117.7</v>
      </c>
    </row>
    <row r="672" spans="1:2" x14ac:dyDescent="0.2">
      <c r="A672" t="s">
        <v>2291</v>
      </c>
      <c r="B672" s="82">
        <v>-4934776</v>
      </c>
    </row>
    <row r="673" spans="1:2" x14ac:dyDescent="0.2">
      <c r="A673" t="s">
        <v>2292</v>
      </c>
      <c r="B673" s="82">
        <v>-10000000</v>
      </c>
    </row>
    <row r="674" spans="1:2" x14ac:dyDescent="0.2">
      <c r="A674" t="s">
        <v>2293</v>
      </c>
      <c r="B674" s="82">
        <v>-125094370.43000001</v>
      </c>
    </row>
    <row r="675" spans="1:2" x14ac:dyDescent="0.2">
      <c r="A675" t="s">
        <v>2294</v>
      </c>
      <c r="B675" s="82">
        <v>-4175910</v>
      </c>
    </row>
    <row r="676" spans="1:2" x14ac:dyDescent="0.2">
      <c r="A676" t="s">
        <v>2295</v>
      </c>
      <c r="B676" s="82">
        <v>-9969166</v>
      </c>
    </row>
    <row r="677" spans="1:2" x14ac:dyDescent="0.2">
      <c r="A677" t="s">
        <v>2296</v>
      </c>
      <c r="B677" s="82">
        <v>-6702498</v>
      </c>
    </row>
    <row r="678" spans="1:2" x14ac:dyDescent="0.2">
      <c r="A678" t="s">
        <v>2297</v>
      </c>
      <c r="B678" s="82">
        <v>-5149699</v>
      </c>
    </row>
    <row r="679" spans="1:2" x14ac:dyDescent="0.2">
      <c r="A679" t="s">
        <v>2298</v>
      </c>
      <c r="B679" s="82">
        <v>-5701556</v>
      </c>
    </row>
    <row r="680" spans="1:2" x14ac:dyDescent="0.2">
      <c r="A680" t="s">
        <v>2299</v>
      </c>
      <c r="B680" s="82">
        <v>-4159440</v>
      </c>
    </row>
    <row r="681" spans="1:2" x14ac:dyDescent="0.2">
      <c r="A681" t="s">
        <v>2300</v>
      </c>
      <c r="B681" s="82">
        <v>-7856081</v>
      </c>
    </row>
    <row r="682" spans="1:2" x14ac:dyDescent="0.2">
      <c r="A682" t="s">
        <v>2301</v>
      </c>
      <c r="B682" s="82">
        <v>-4733370</v>
      </c>
    </row>
    <row r="683" spans="1:2" x14ac:dyDescent="0.2">
      <c r="A683" t="s">
        <v>2302</v>
      </c>
      <c r="B683" s="82">
        <v>-9498264</v>
      </c>
    </row>
    <row r="684" spans="1:2" x14ac:dyDescent="0.2">
      <c r="A684" t="s">
        <v>2303</v>
      </c>
      <c r="B684" s="82">
        <v>-7995054</v>
      </c>
    </row>
    <row r="685" spans="1:2" x14ac:dyDescent="0.2">
      <c r="A685" t="s">
        <v>2304</v>
      </c>
      <c r="B685" s="82">
        <v>-8156756</v>
      </c>
    </row>
    <row r="686" spans="1:2" x14ac:dyDescent="0.2">
      <c r="A686" t="s">
        <v>2305</v>
      </c>
      <c r="B686" s="82">
        <v>-4722836</v>
      </c>
    </row>
    <row r="687" spans="1:2" x14ac:dyDescent="0.2">
      <c r="A687" t="s">
        <v>2306</v>
      </c>
      <c r="B687" s="82">
        <v>-4980012</v>
      </c>
    </row>
    <row r="688" spans="1:2" x14ac:dyDescent="0.2">
      <c r="A688" t="s">
        <v>2307</v>
      </c>
      <c r="B688" s="82">
        <v>-4456189</v>
      </c>
    </row>
    <row r="689" spans="1:2" x14ac:dyDescent="0.2">
      <c r="A689" t="s">
        <v>2308</v>
      </c>
      <c r="B689" s="82">
        <v>-7883416</v>
      </c>
    </row>
    <row r="690" spans="1:2" x14ac:dyDescent="0.2">
      <c r="A690" t="s">
        <v>2309</v>
      </c>
      <c r="B690" s="82">
        <v>-1917842</v>
      </c>
    </row>
    <row r="691" spans="1:2" x14ac:dyDescent="0.2">
      <c r="A691" t="s">
        <v>2310</v>
      </c>
      <c r="B691" s="82">
        <v>-5781632</v>
      </c>
    </row>
    <row r="692" spans="1:2" x14ac:dyDescent="0.2">
      <c r="A692" t="s">
        <v>2311</v>
      </c>
      <c r="B692" s="82">
        <v>-2592746</v>
      </c>
    </row>
    <row r="693" spans="1:2" x14ac:dyDescent="0.2">
      <c r="A693" t="s">
        <v>2312</v>
      </c>
      <c r="B693" s="82">
        <v>-3247196</v>
      </c>
    </row>
    <row r="694" spans="1:2" x14ac:dyDescent="0.2">
      <c r="A694" t="s">
        <v>2313</v>
      </c>
      <c r="B694" s="82">
        <v>-3510109</v>
      </c>
    </row>
    <row r="695" spans="1:2" x14ac:dyDescent="0.2">
      <c r="A695" t="s">
        <v>2314</v>
      </c>
      <c r="B695" s="82">
        <v>-5179593</v>
      </c>
    </row>
    <row r="696" spans="1:2" x14ac:dyDescent="0.2">
      <c r="A696" t="s">
        <v>2315</v>
      </c>
      <c r="B696" s="82">
        <v>-10615000</v>
      </c>
    </row>
    <row r="697" spans="1:2" x14ac:dyDescent="0.2">
      <c r="A697" t="s">
        <v>2316</v>
      </c>
      <c r="B697" s="82">
        <v>-128984365</v>
      </c>
    </row>
    <row r="698" spans="1:2" x14ac:dyDescent="0.2">
      <c r="A698" t="s">
        <v>2317</v>
      </c>
      <c r="B698" s="82">
        <v>0</v>
      </c>
    </row>
    <row r="699" spans="1:2" x14ac:dyDescent="0.2">
      <c r="A699" t="s">
        <v>2318</v>
      </c>
      <c r="B699" s="82">
        <v>0</v>
      </c>
    </row>
    <row r="700" spans="1:2" x14ac:dyDescent="0.2">
      <c r="A700" t="s">
        <v>2319</v>
      </c>
      <c r="B700" s="82">
        <v>0</v>
      </c>
    </row>
    <row r="701" spans="1:2" x14ac:dyDescent="0.2">
      <c r="A701" t="s">
        <v>2320</v>
      </c>
      <c r="B701" s="82">
        <v>-25000</v>
      </c>
    </row>
    <row r="702" spans="1:2" x14ac:dyDescent="0.2">
      <c r="A702" t="s">
        <v>2321</v>
      </c>
      <c r="B702" s="82">
        <v>-200000</v>
      </c>
    </row>
    <row r="703" spans="1:2" x14ac:dyDescent="0.2">
      <c r="A703" t="s">
        <v>2322</v>
      </c>
      <c r="B703" s="82">
        <v>-10000</v>
      </c>
    </row>
    <row r="704" spans="1:2" x14ac:dyDescent="0.2">
      <c r="A704" t="s">
        <v>2323</v>
      </c>
      <c r="B704" s="82">
        <v>-1000</v>
      </c>
    </row>
    <row r="705" spans="1:2" x14ac:dyDescent="0.2">
      <c r="A705" t="s">
        <v>2324</v>
      </c>
      <c r="B705" s="82">
        <v>0</v>
      </c>
    </row>
    <row r="706" spans="1:2" x14ac:dyDescent="0.2">
      <c r="A706" t="s">
        <v>2325</v>
      </c>
      <c r="B706" s="82">
        <v>-150000</v>
      </c>
    </row>
    <row r="707" spans="1:2" x14ac:dyDescent="0.2">
      <c r="A707" t="s">
        <v>2326</v>
      </c>
      <c r="B707" s="82">
        <v>-11033</v>
      </c>
    </row>
    <row r="708" spans="1:2" x14ac:dyDescent="0.2">
      <c r="A708" t="s">
        <v>2327</v>
      </c>
      <c r="B708" s="82">
        <v>-100000</v>
      </c>
    </row>
    <row r="709" spans="1:2" x14ac:dyDescent="0.2">
      <c r="A709" t="s">
        <v>2328</v>
      </c>
      <c r="B709" s="82">
        <v>-200000</v>
      </c>
    </row>
    <row r="710" spans="1:2" x14ac:dyDescent="0.2">
      <c r="A710" t="s">
        <v>2329</v>
      </c>
      <c r="B710" s="82">
        <v>-198644</v>
      </c>
    </row>
    <row r="711" spans="1:2" x14ac:dyDescent="0.2">
      <c r="A711" t="s">
        <v>2330</v>
      </c>
      <c r="B711" s="82">
        <v>0</v>
      </c>
    </row>
    <row r="712" spans="1:2" x14ac:dyDescent="0.2">
      <c r="A712" t="s">
        <v>2331</v>
      </c>
      <c r="B712" s="82">
        <v>-500000</v>
      </c>
    </row>
    <row r="713" spans="1:2" x14ac:dyDescent="0.2">
      <c r="A713" t="s">
        <v>2332</v>
      </c>
      <c r="B713" s="82">
        <v>0</v>
      </c>
    </row>
    <row r="714" spans="1:2" x14ac:dyDescent="0.2">
      <c r="A714" t="s">
        <v>2333</v>
      </c>
      <c r="B714" s="82">
        <v>-107687</v>
      </c>
    </row>
    <row r="715" spans="1:2" x14ac:dyDescent="0.2">
      <c r="A715" t="s">
        <v>2334</v>
      </c>
      <c r="B715" s="82">
        <v>-11728</v>
      </c>
    </row>
    <row r="716" spans="1:2" x14ac:dyDescent="0.2">
      <c r="A716" t="s">
        <v>2335</v>
      </c>
      <c r="B716" s="82">
        <v>-20000</v>
      </c>
    </row>
    <row r="717" spans="1:2" x14ac:dyDescent="0.2">
      <c r="A717" t="s">
        <v>2336</v>
      </c>
      <c r="B717" s="82">
        <v>0</v>
      </c>
    </row>
    <row r="718" spans="1:2" x14ac:dyDescent="0.2">
      <c r="A718" t="s">
        <v>2337</v>
      </c>
      <c r="B718" s="82">
        <v>-1098556</v>
      </c>
    </row>
    <row r="719" spans="1:2" x14ac:dyDescent="0.2">
      <c r="A719" t="s">
        <v>2338</v>
      </c>
      <c r="B719" s="82">
        <v>-250000</v>
      </c>
    </row>
    <row r="720" spans="1:2" x14ac:dyDescent="0.2">
      <c r="A720" t="s">
        <v>2339</v>
      </c>
      <c r="B720" s="82">
        <v>-2883648</v>
      </c>
    </row>
    <row r="721" spans="1:2" x14ac:dyDescent="0.2">
      <c r="A721" t="s">
        <v>2340</v>
      </c>
      <c r="B721" s="82">
        <v>-319792.12</v>
      </c>
    </row>
    <row r="722" spans="1:2" x14ac:dyDescent="0.2">
      <c r="A722" t="s">
        <v>2341</v>
      </c>
      <c r="B722" s="82">
        <v>-959728</v>
      </c>
    </row>
    <row r="723" spans="1:2" x14ac:dyDescent="0.2">
      <c r="A723" t="s">
        <v>2342</v>
      </c>
      <c r="B723" s="82">
        <v>-895792.11</v>
      </c>
    </row>
    <row r="724" spans="1:2" x14ac:dyDescent="0.2">
      <c r="A724" t="s">
        <v>2343</v>
      </c>
      <c r="B724" s="82">
        <v>-296858</v>
      </c>
    </row>
    <row r="725" spans="1:2" x14ac:dyDescent="0.2">
      <c r="A725" t="s">
        <v>2344</v>
      </c>
      <c r="B725" s="82">
        <v>-1240047.6299999999</v>
      </c>
    </row>
    <row r="726" spans="1:2" x14ac:dyDescent="0.2">
      <c r="A726" t="s">
        <v>2345</v>
      </c>
      <c r="B726" s="82">
        <v>-1700000</v>
      </c>
    </row>
    <row r="727" spans="1:2" x14ac:dyDescent="0.2">
      <c r="A727" t="s">
        <v>2346</v>
      </c>
      <c r="B727" s="82">
        <v>-1131980</v>
      </c>
    </row>
    <row r="728" spans="1:2" x14ac:dyDescent="0.2">
      <c r="A728" t="s">
        <v>2347</v>
      </c>
      <c r="B728" s="82">
        <v>-373278.71999999997</v>
      </c>
    </row>
    <row r="729" spans="1:2" x14ac:dyDescent="0.2">
      <c r="A729" t="s">
        <v>2348</v>
      </c>
      <c r="B729" s="82">
        <v>-991076</v>
      </c>
    </row>
    <row r="730" spans="1:2" x14ac:dyDescent="0.2">
      <c r="A730" t="s">
        <v>2349</v>
      </c>
      <c r="B730" s="82">
        <v>-1379708</v>
      </c>
    </row>
    <row r="731" spans="1:2" x14ac:dyDescent="0.2">
      <c r="A731" t="s">
        <v>2350</v>
      </c>
      <c r="B731" s="82">
        <v>-1423391</v>
      </c>
    </row>
    <row r="732" spans="1:2" x14ac:dyDescent="0.2">
      <c r="A732" t="s">
        <v>2351</v>
      </c>
      <c r="B732" s="82">
        <v>-466482.26</v>
      </c>
    </row>
    <row r="733" spans="1:2" x14ac:dyDescent="0.2">
      <c r="A733" t="s">
        <v>2352</v>
      </c>
      <c r="B733" s="82">
        <v>-790222</v>
      </c>
    </row>
    <row r="734" spans="1:2" x14ac:dyDescent="0.2">
      <c r="A734" t="s">
        <v>2353</v>
      </c>
      <c r="B734" s="82">
        <v>-563031</v>
      </c>
    </row>
    <row r="735" spans="1:2" x14ac:dyDescent="0.2">
      <c r="A735" t="s">
        <v>2354</v>
      </c>
      <c r="B735" s="82">
        <v>-1086068</v>
      </c>
    </row>
    <row r="736" spans="1:2" x14ac:dyDescent="0.2">
      <c r="A736" t="s">
        <v>2355</v>
      </c>
      <c r="B736" s="82">
        <v>-393697.06</v>
      </c>
    </row>
    <row r="737" spans="1:2" x14ac:dyDescent="0.2">
      <c r="A737" t="s">
        <v>2356</v>
      </c>
      <c r="B737" s="82">
        <v>-620117</v>
      </c>
    </row>
    <row r="738" spans="1:2" x14ac:dyDescent="0.2">
      <c r="A738" t="s">
        <v>2357</v>
      </c>
      <c r="B738" s="82">
        <v>-802250</v>
      </c>
    </row>
    <row r="739" spans="1:2" x14ac:dyDescent="0.2">
      <c r="A739" t="s">
        <v>2358</v>
      </c>
      <c r="B739" s="82">
        <v>-1037829</v>
      </c>
    </row>
    <row r="740" spans="1:2" x14ac:dyDescent="0.2">
      <c r="A740" t="s">
        <v>2359</v>
      </c>
      <c r="B740" s="82">
        <v>-837514.27</v>
      </c>
    </row>
    <row r="741" spans="1:2" x14ac:dyDescent="0.2">
      <c r="A741" t="s">
        <v>2360</v>
      </c>
      <c r="B741" s="82">
        <v>-3637713</v>
      </c>
    </row>
    <row r="742" spans="1:2" x14ac:dyDescent="0.2">
      <c r="A742" t="s">
        <v>2361</v>
      </c>
      <c r="B742" s="82">
        <v>-8585000</v>
      </c>
    </row>
    <row r="743" spans="1:2" x14ac:dyDescent="0.2">
      <c r="A743" t="s">
        <v>2362</v>
      </c>
      <c r="B743" s="82">
        <v>-29531575.170000002</v>
      </c>
    </row>
    <row r="744" spans="1:2" x14ac:dyDescent="0.2">
      <c r="A744" t="s">
        <v>2363</v>
      </c>
      <c r="B744" s="82">
        <v>0</v>
      </c>
    </row>
    <row r="745" spans="1:2" x14ac:dyDescent="0.2">
      <c r="A745" t="s">
        <v>2364</v>
      </c>
      <c r="B745" s="82">
        <v>0</v>
      </c>
    </row>
    <row r="746" spans="1:2" x14ac:dyDescent="0.2">
      <c r="A746" t="s">
        <v>2365</v>
      </c>
      <c r="B746" s="82">
        <v>0</v>
      </c>
    </row>
    <row r="747" spans="1:2" x14ac:dyDescent="0.2">
      <c r="A747" t="s">
        <v>2366</v>
      </c>
      <c r="B747" s="82">
        <v>0</v>
      </c>
    </row>
    <row r="748" spans="1:2" x14ac:dyDescent="0.2">
      <c r="A748" t="s">
        <v>2367</v>
      </c>
      <c r="B748" s="82">
        <v>0</v>
      </c>
    </row>
    <row r="749" spans="1:2" x14ac:dyDescent="0.2">
      <c r="A749" t="s">
        <v>2368</v>
      </c>
      <c r="B749" s="82">
        <v>0</v>
      </c>
    </row>
    <row r="750" spans="1:2" x14ac:dyDescent="0.2">
      <c r="A750" t="s">
        <v>2369</v>
      </c>
      <c r="B750" s="82">
        <v>0</v>
      </c>
    </row>
    <row r="751" spans="1:2" x14ac:dyDescent="0.2">
      <c r="A751" t="s">
        <v>2370</v>
      </c>
      <c r="B751" s="82">
        <v>0</v>
      </c>
    </row>
    <row r="752" spans="1:2" x14ac:dyDescent="0.2">
      <c r="A752" t="s">
        <v>2371</v>
      </c>
      <c r="B752" s="82">
        <v>0</v>
      </c>
    </row>
    <row r="753" spans="1:2" x14ac:dyDescent="0.2">
      <c r="A753" t="s">
        <v>2372</v>
      </c>
      <c r="B753" s="82">
        <v>0</v>
      </c>
    </row>
    <row r="754" spans="1:2" x14ac:dyDescent="0.2">
      <c r="A754" t="s">
        <v>2373</v>
      </c>
      <c r="B754" s="82">
        <v>0</v>
      </c>
    </row>
    <row r="755" spans="1:2" x14ac:dyDescent="0.2">
      <c r="A755" t="s">
        <v>2374</v>
      </c>
      <c r="B755" s="82">
        <v>0</v>
      </c>
    </row>
    <row r="756" spans="1:2" x14ac:dyDescent="0.2">
      <c r="A756" t="s">
        <v>2375</v>
      </c>
      <c r="B756" s="82">
        <v>-4171</v>
      </c>
    </row>
    <row r="757" spans="1:2" x14ac:dyDescent="0.2">
      <c r="A757" t="s">
        <v>2376</v>
      </c>
      <c r="B757" s="82">
        <v>0</v>
      </c>
    </row>
    <row r="758" spans="1:2" x14ac:dyDescent="0.2">
      <c r="A758" t="s">
        <v>2377</v>
      </c>
      <c r="B758" s="82">
        <v>0</v>
      </c>
    </row>
    <row r="759" spans="1:2" x14ac:dyDescent="0.2">
      <c r="A759" t="s">
        <v>2378</v>
      </c>
      <c r="B759" s="82">
        <v>0</v>
      </c>
    </row>
    <row r="760" spans="1:2" x14ac:dyDescent="0.2">
      <c r="A760" t="s">
        <v>2379</v>
      </c>
      <c r="B760" s="82">
        <v>0</v>
      </c>
    </row>
    <row r="761" spans="1:2" x14ac:dyDescent="0.2">
      <c r="A761" t="s">
        <v>2380</v>
      </c>
      <c r="B761" s="82">
        <v>0</v>
      </c>
    </row>
    <row r="762" spans="1:2" x14ac:dyDescent="0.2">
      <c r="A762" t="s">
        <v>2381</v>
      </c>
      <c r="B762" s="82">
        <v>0</v>
      </c>
    </row>
    <row r="763" spans="1:2" x14ac:dyDescent="0.2">
      <c r="A763" t="s">
        <v>2382</v>
      </c>
      <c r="B763" s="82">
        <v>0</v>
      </c>
    </row>
    <row r="764" spans="1:2" x14ac:dyDescent="0.2">
      <c r="A764" t="s">
        <v>2383</v>
      </c>
      <c r="B764" s="82">
        <v>0</v>
      </c>
    </row>
    <row r="765" spans="1:2" x14ac:dyDescent="0.2">
      <c r="A765" t="s">
        <v>2384</v>
      </c>
      <c r="B765" s="82">
        <v>0</v>
      </c>
    </row>
    <row r="766" spans="1:2" x14ac:dyDescent="0.2">
      <c r="A766" t="s">
        <v>2385</v>
      </c>
      <c r="B766" s="82">
        <v>-4171</v>
      </c>
    </row>
    <row r="767" spans="1:2" x14ac:dyDescent="0.2">
      <c r="A767" t="s">
        <v>2386</v>
      </c>
      <c r="B767" s="82">
        <v>15785713</v>
      </c>
    </row>
    <row r="768" spans="1:2" x14ac:dyDescent="0.2">
      <c r="A768" t="s">
        <v>2387</v>
      </c>
      <c r="B768" s="82">
        <v>45567258</v>
      </c>
    </row>
    <row r="769" spans="1:2" x14ac:dyDescent="0.2">
      <c r="A769" t="s">
        <v>2388</v>
      </c>
      <c r="B769" s="82">
        <v>36552546</v>
      </c>
    </row>
    <row r="770" spans="1:2" x14ac:dyDescent="0.2">
      <c r="A770" t="s">
        <v>2389</v>
      </c>
      <c r="B770" s="82">
        <v>30998363</v>
      </c>
    </row>
    <row r="771" spans="1:2" x14ac:dyDescent="0.2">
      <c r="A771" t="s">
        <v>2390</v>
      </c>
      <c r="B771" s="82">
        <v>68993641</v>
      </c>
    </row>
    <row r="772" spans="1:2" x14ac:dyDescent="0.2">
      <c r="A772" t="s">
        <v>2391</v>
      </c>
      <c r="B772" s="82">
        <v>47087804</v>
      </c>
    </row>
    <row r="773" spans="1:2" x14ac:dyDescent="0.2">
      <c r="A773" t="s">
        <v>2392</v>
      </c>
      <c r="B773" s="82">
        <v>32959126</v>
      </c>
    </row>
    <row r="774" spans="1:2" x14ac:dyDescent="0.2">
      <c r="A774" t="s">
        <v>2393</v>
      </c>
      <c r="B774" s="82">
        <v>21556082</v>
      </c>
    </row>
    <row r="775" spans="1:2" x14ac:dyDescent="0.2">
      <c r="A775" t="s">
        <v>2394</v>
      </c>
      <c r="B775" s="82">
        <v>58229132</v>
      </c>
    </row>
    <row r="776" spans="1:2" x14ac:dyDescent="0.2">
      <c r="A776" t="s">
        <v>2395</v>
      </c>
      <c r="B776" s="82">
        <v>52536351</v>
      </c>
    </row>
    <row r="777" spans="1:2" x14ac:dyDescent="0.2">
      <c r="A777" t="s">
        <v>2396</v>
      </c>
      <c r="B777" s="82">
        <v>84318364</v>
      </c>
    </row>
    <row r="778" spans="1:2" x14ac:dyDescent="0.2">
      <c r="A778" t="s">
        <v>2397</v>
      </c>
      <c r="B778" s="82">
        <v>45825377</v>
      </c>
    </row>
    <row r="779" spans="1:2" x14ac:dyDescent="0.2">
      <c r="A779" t="s">
        <v>2398</v>
      </c>
      <c r="B779" s="82">
        <v>44999568</v>
      </c>
    </row>
    <row r="780" spans="1:2" x14ac:dyDescent="0.2">
      <c r="A780" t="s">
        <v>2399</v>
      </c>
      <c r="B780" s="82">
        <v>37220188</v>
      </c>
    </row>
    <row r="781" spans="1:2" x14ac:dyDescent="0.2">
      <c r="A781" t="s">
        <v>2400</v>
      </c>
      <c r="B781" s="82">
        <v>55539937</v>
      </c>
    </row>
    <row r="782" spans="1:2" x14ac:dyDescent="0.2">
      <c r="A782" t="s">
        <v>2401</v>
      </c>
      <c r="B782" s="82">
        <v>18956658</v>
      </c>
    </row>
    <row r="783" spans="1:2" x14ac:dyDescent="0.2">
      <c r="A783" t="s">
        <v>2402</v>
      </c>
      <c r="B783" s="82">
        <v>38984872</v>
      </c>
    </row>
    <row r="784" spans="1:2" x14ac:dyDescent="0.2">
      <c r="A784" t="s">
        <v>2403</v>
      </c>
      <c r="B784" s="82">
        <v>12611314</v>
      </c>
    </row>
    <row r="785" spans="1:2" x14ac:dyDescent="0.2">
      <c r="A785" t="s">
        <v>2404</v>
      </c>
      <c r="B785" s="82">
        <v>24586513</v>
      </c>
    </row>
    <row r="786" spans="1:2" x14ac:dyDescent="0.2">
      <c r="A786" t="s">
        <v>2405</v>
      </c>
      <c r="B786" s="82">
        <v>27487875</v>
      </c>
    </row>
    <row r="787" spans="1:2" x14ac:dyDescent="0.2">
      <c r="A787" t="s">
        <v>2406</v>
      </c>
      <c r="B787" s="82">
        <v>64984291</v>
      </c>
    </row>
    <row r="788" spans="1:2" x14ac:dyDescent="0.2">
      <c r="A788" t="s">
        <v>2407</v>
      </c>
      <c r="B788" s="82">
        <v>208928375</v>
      </c>
    </row>
    <row r="789" spans="1:2" x14ac:dyDescent="0.2">
      <c r="A789" t="s">
        <v>2408</v>
      </c>
      <c r="B789" s="82">
        <v>1074709348</v>
      </c>
    </row>
    <row r="790" spans="1:2" x14ac:dyDescent="0.2">
      <c r="A790" t="s">
        <v>2409</v>
      </c>
      <c r="B790" s="82">
        <v>15785713</v>
      </c>
    </row>
    <row r="791" spans="1:2" x14ac:dyDescent="0.2">
      <c r="A791" t="s">
        <v>2410</v>
      </c>
      <c r="B791" s="82">
        <v>45567258</v>
      </c>
    </row>
    <row r="792" spans="1:2" x14ac:dyDescent="0.2">
      <c r="A792" t="s">
        <v>2411</v>
      </c>
      <c r="B792" s="82">
        <v>36552546</v>
      </c>
    </row>
    <row r="793" spans="1:2" x14ac:dyDescent="0.2">
      <c r="A793" t="s">
        <v>2412</v>
      </c>
      <c r="B793" s="82">
        <v>30998363</v>
      </c>
    </row>
    <row r="794" spans="1:2" x14ac:dyDescent="0.2">
      <c r="A794" t="s">
        <v>2413</v>
      </c>
      <c r="B794" s="82">
        <v>68993641</v>
      </c>
    </row>
    <row r="795" spans="1:2" x14ac:dyDescent="0.2">
      <c r="A795" t="s">
        <v>2414</v>
      </c>
      <c r="B795" s="82">
        <v>47087804</v>
      </c>
    </row>
    <row r="796" spans="1:2" x14ac:dyDescent="0.2">
      <c r="A796" t="s">
        <v>2415</v>
      </c>
      <c r="B796" s="82">
        <v>32959126</v>
      </c>
    </row>
    <row r="797" spans="1:2" x14ac:dyDescent="0.2">
      <c r="A797" t="s">
        <v>2416</v>
      </c>
      <c r="B797" s="82">
        <v>21556082</v>
      </c>
    </row>
    <row r="798" spans="1:2" x14ac:dyDescent="0.2">
      <c r="A798" t="s">
        <v>2417</v>
      </c>
      <c r="B798" s="82">
        <v>58229132</v>
      </c>
    </row>
    <row r="799" spans="1:2" x14ac:dyDescent="0.2">
      <c r="A799" t="s">
        <v>2418</v>
      </c>
      <c r="B799" s="82">
        <v>52536351</v>
      </c>
    </row>
    <row r="800" spans="1:2" x14ac:dyDescent="0.2">
      <c r="A800" t="s">
        <v>2419</v>
      </c>
      <c r="B800" s="82">
        <v>84318364</v>
      </c>
    </row>
    <row r="801" spans="1:2" x14ac:dyDescent="0.2">
      <c r="A801" t="s">
        <v>2420</v>
      </c>
      <c r="B801" s="82">
        <v>45825377</v>
      </c>
    </row>
    <row r="802" spans="1:2" x14ac:dyDescent="0.2">
      <c r="A802" t="s">
        <v>2421</v>
      </c>
      <c r="B802" s="82">
        <v>44999568</v>
      </c>
    </row>
    <row r="803" spans="1:2" x14ac:dyDescent="0.2">
      <c r="A803" t="s">
        <v>2422</v>
      </c>
      <c r="B803" s="82">
        <v>37220188</v>
      </c>
    </row>
    <row r="804" spans="1:2" x14ac:dyDescent="0.2">
      <c r="A804" t="s">
        <v>2423</v>
      </c>
      <c r="B804" s="82">
        <v>55539937</v>
      </c>
    </row>
    <row r="805" spans="1:2" x14ac:dyDescent="0.2">
      <c r="A805" t="s">
        <v>2424</v>
      </c>
      <c r="B805" s="82">
        <v>18956658</v>
      </c>
    </row>
    <row r="806" spans="1:2" x14ac:dyDescent="0.2">
      <c r="A806" t="s">
        <v>2425</v>
      </c>
      <c r="B806" s="82">
        <v>38984872</v>
      </c>
    </row>
    <row r="807" spans="1:2" x14ac:dyDescent="0.2">
      <c r="A807" t="s">
        <v>2426</v>
      </c>
      <c r="B807" s="82">
        <v>12611314</v>
      </c>
    </row>
    <row r="808" spans="1:2" x14ac:dyDescent="0.2">
      <c r="A808" t="s">
        <v>2427</v>
      </c>
      <c r="B808" s="82">
        <v>24586513</v>
      </c>
    </row>
    <row r="809" spans="1:2" x14ac:dyDescent="0.2">
      <c r="A809" t="s">
        <v>2428</v>
      </c>
      <c r="B809" s="82">
        <v>27487875</v>
      </c>
    </row>
    <row r="810" spans="1:2" x14ac:dyDescent="0.2">
      <c r="A810" t="s">
        <v>2429</v>
      </c>
      <c r="B810" s="82">
        <v>64984291</v>
      </c>
    </row>
    <row r="811" spans="1:2" x14ac:dyDescent="0.2">
      <c r="A811" t="s">
        <v>2430</v>
      </c>
      <c r="B811" s="82">
        <v>208928375</v>
      </c>
    </row>
    <row r="812" spans="1:2" x14ac:dyDescent="0.2">
      <c r="A812" t="s">
        <v>2431</v>
      </c>
      <c r="B812" s="82">
        <v>1074709348</v>
      </c>
    </row>
    <row r="813" spans="1:2" x14ac:dyDescent="0.2">
      <c r="A813" t="s">
        <v>2432</v>
      </c>
      <c r="B813" s="82">
        <v>-16913.78</v>
      </c>
    </row>
    <row r="814" spans="1:2" x14ac:dyDescent="0.2">
      <c r="A814" t="s">
        <v>2433</v>
      </c>
      <c r="B814" s="82">
        <v>-83161</v>
      </c>
    </row>
    <row r="815" spans="1:2" x14ac:dyDescent="0.2">
      <c r="A815" t="s">
        <v>2434</v>
      </c>
      <c r="B815" s="82">
        <v>-36192.5</v>
      </c>
    </row>
    <row r="816" spans="1:2" x14ac:dyDescent="0.2">
      <c r="A816" t="s">
        <v>2435</v>
      </c>
      <c r="B816" s="82">
        <v>-11062</v>
      </c>
    </row>
    <row r="817" spans="1:2" x14ac:dyDescent="0.2">
      <c r="A817" t="s">
        <v>2436</v>
      </c>
      <c r="B817" s="82">
        <v>-5330.62</v>
      </c>
    </row>
    <row r="818" spans="1:2" x14ac:dyDescent="0.2">
      <c r="A818" t="s">
        <v>2437</v>
      </c>
      <c r="B818" s="82">
        <v>-24139</v>
      </c>
    </row>
    <row r="819" spans="1:2" x14ac:dyDescent="0.2">
      <c r="A819" t="s">
        <v>2438</v>
      </c>
      <c r="B819" s="82">
        <v>-59224</v>
      </c>
    </row>
    <row r="820" spans="1:2" x14ac:dyDescent="0.2">
      <c r="A820" t="s">
        <v>2439</v>
      </c>
      <c r="B820" s="82">
        <v>-44084</v>
      </c>
    </row>
    <row r="821" spans="1:2" x14ac:dyDescent="0.2">
      <c r="A821" t="s">
        <v>2440</v>
      </c>
      <c r="B821" s="82">
        <v>-91677</v>
      </c>
    </row>
    <row r="822" spans="1:2" x14ac:dyDescent="0.2">
      <c r="A822" t="s">
        <v>2441</v>
      </c>
      <c r="B822" s="82">
        <v>-57906</v>
      </c>
    </row>
    <row r="823" spans="1:2" x14ac:dyDescent="0.2">
      <c r="A823" t="s">
        <v>2442</v>
      </c>
      <c r="B823" s="82">
        <v>-98554</v>
      </c>
    </row>
    <row r="824" spans="1:2" x14ac:dyDescent="0.2">
      <c r="A824" t="s">
        <v>2443</v>
      </c>
      <c r="B824" s="82">
        <v>-60305.42</v>
      </c>
    </row>
    <row r="825" spans="1:2" x14ac:dyDescent="0.2">
      <c r="A825" t="s">
        <v>2444</v>
      </c>
      <c r="B825" s="82">
        <v>-37708</v>
      </c>
    </row>
    <row r="826" spans="1:2" x14ac:dyDescent="0.2">
      <c r="A826" t="s">
        <v>2445</v>
      </c>
      <c r="B826" s="82">
        <v>-80431</v>
      </c>
    </row>
    <row r="827" spans="1:2" x14ac:dyDescent="0.2">
      <c r="A827" t="s">
        <v>2446</v>
      </c>
      <c r="B827" s="82">
        <v>-125523</v>
      </c>
    </row>
    <row r="828" spans="1:2" x14ac:dyDescent="0.2">
      <c r="A828" t="s">
        <v>2447</v>
      </c>
      <c r="B828" s="82">
        <v>-11184.05</v>
      </c>
    </row>
    <row r="829" spans="1:2" x14ac:dyDescent="0.2">
      <c r="A829" t="s">
        <v>2448</v>
      </c>
      <c r="B829" s="82">
        <v>-42853</v>
      </c>
    </row>
    <row r="830" spans="1:2" x14ac:dyDescent="0.2">
      <c r="A830" t="s">
        <v>2449</v>
      </c>
      <c r="B830" s="82">
        <v>-47550</v>
      </c>
    </row>
    <row r="831" spans="1:2" x14ac:dyDescent="0.2">
      <c r="A831" t="s">
        <v>2450</v>
      </c>
      <c r="B831" s="82">
        <v>-26247</v>
      </c>
    </row>
    <row r="832" spans="1:2" x14ac:dyDescent="0.2">
      <c r="A832" t="s">
        <v>2451</v>
      </c>
      <c r="B832" s="82">
        <v>0</v>
      </c>
    </row>
    <row r="833" spans="1:2" x14ac:dyDescent="0.2">
      <c r="A833" t="s">
        <v>2452</v>
      </c>
      <c r="B833" s="82">
        <v>-2215</v>
      </c>
    </row>
    <row r="834" spans="1:2" x14ac:dyDescent="0.2">
      <c r="A834" t="s">
        <v>2453</v>
      </c>
      <c r="B834" s="82">
        <v>-125000</v>
      </c>
    </row>
    <row r="835" spans="1:2" x14ac:dyDescent="0.2">
      <c r="A835" t="s">
        <v>2454</v>
      </c>
      <c r="B835" s="82">
        <v>-1087260.3700000001</v>
      </c>
    </row>
    <row r="836" spans="1:2" x14ac:dyDescent="0.2">
      <c r="A836" t="s">
        <v>2455</v>
      </c>
      <c r="B836" s="82">
        <v>-64.2</v>
      </c>
    </row>
    <row r="837" spans="1:2" x14ac:dyDescent="0.2">
      <c r="A837" t="s">
        <v>2456</v>
      </c>
      <c r="B837" s="82">
        <v>-2965</v>
      </c>
    </row>
    <row r="838" spans="1:2" x14ac:dyDescent="0.2">
      <c r="A838" t="s">
        <v>2457</v>
      </c>
      <c r="B838" s="82">
        <v>-1269.56</v>
      </c>
    </row>
    <row r="839" spans="1:2" x14ac:dyDescent="0.2">
      <c r="A839" t="s">
        <v>2458</v>
      </c>
      <c r="B839" s="82">
        <v>-102</v>
      </c>
    </row>
    <row r="840" spans="1:2" x14ac:dyDescent="0.2">
      <c r="A840" t="s">
        <v>2459</v>
      </c>
      <c r="B840" s="82">
        <v>0</v>
      </c>
    </row>
    <row r="841" spans="1:2" x14ac:dyDescent="0.2">
      <c r="A841" t="s">
        <v>2460</v>
      </c>
      <c r="B841" s="82">
        <v>-88</v>
      </c>
    </row>
    <row r="842" spans="1:2" x14ac:dyDescent="0.2">
      <c r="A842" t="s">
        <v>2461</v>
      </c>
      <c r="B842" s="82">
        <v>0</v>
      </c>
    </row>
    <row r="843" spans="1:2" x14ac:dyDescent="0.2">
      <c r="A843" t="s">
        <v>2462</v>
      </c>
      <c r="B843" s="82">
        <v>-3041</v>
      </c>
    </row>
    <row r="844" spans="1:2" x14ac:dyDescent="0.2">
      <c r="A844" t="s">
        <v>2463</v>
      </c>
      <c r="B844" s="82">
        <v>-2397</v>
      </c>
    </row>
    <row r="845" spans="1:2" x14ac:dyDescent="0.2">
      <c r="A845" t="s">
        <v>2464</v>
      </c>
      <c r="B845" s="82">
        <v>-333</v>
      </c>
    </row>
    <row r="846" spans="1:2" x14ac:dyDescent="0.2">
      <c r="A846" t="s">
        <v>2465</v>
      </c>
      <c r="B846" s="82">
        <v>-3669</v>
      </c>
    </row>
    <row r="847" spans="1:2" x14ac:dyDescent="0.2">
      <c r="A847" t="s">
        <v>2466</v>
      </c>
      <c r="B847" s="82">
        <v>-1653.49</v>
      </c>
    </row>
    <row r="848" spans="1:2" x14ac:dyDescent="0.2">
      <c r="A848" t="s">
        <v>2467</v>
      </c>
      <c r="B848" s="82">
        <v>0</v>
      </c>
    </row>
    <row r="849" spans="1:2" x14ac:dyDescent="0.2">
      <c r="A849" t="s">
        <v>2468</v>
      </c>
      <c r="B849" s="82">
        <v>-1082</v>
      </c>
    </row>
    <row r="850" spans="1:2" x14ac:dyDescent="0.2">
      <c r="A850" t="s">
        <v>2469</v>
      </c>
      <c r="B850" s="82">
        <v>-6821</v>
      </c>
    </row>
    <row r="851" spans="1:2" x14ac:dyDescent="0.2">
      <c r="A851" t="s">
        <v>2470</v>
      </c>
      <c r="B851" s="82">
        <v>0</v>
      </c>
    </row>
    <row r="852" spans="1:2" x14ac:dyDescent="0.2">
      <c r="A852" t="s">
        <v>2471</v>
      </c>
      <c r="B852" s="82">
        <v>-3134</v>
      </c>
    </row>
    <row r="853" spans="1:2" x14ac:dyDescent="0.2">
      <c r="A853" t="s">
        <v>2472</v>
      </c>
      <c r="B853" s="82">
        <v>-475</v>
      </c>
    </row>
    <row r="854" spans="1:2" x14ac:dyDescent="0.2">
      <c r="A854" t="s">
        <v>2473</v>
      </c>
      <c r="B854" s="82">
        <v>0</v>
      </c>
    </row>
    <row r="855" spans="1:2" x14ac:dyDescent="0.2">
      <c r="A855" t="s">
        <v>2474</v>
      </c>
      <c r="B855" s="82">
        <v>0</v>
      </c>
    </row>
    <row r="856" spans="1:2" x14ac:dyDescent="0.2">
      <c r="A856" t="s">
        <v>2475</v>
      </c>
      <c r="B856" s="82">
        <v>0</v>
      </c>
    </row>
    <row r="857" spans="1:2" x14ac:dyDescent="0.2">
      <c r="A857" t="s">
        <v>2476</v>
      </c>
      <c r="B857" s="82">
        <v>-450</v>
      </c>
    </row>
    <row r="858" spans="1:2" x14ac:dyDescent="0.2">
      <c r="A858" t="s">
        <v>2477</v>
      </c>
      <c r="B858" s="82">
        <v>-27544.25</v>
      </c>
    </row>
    <row r="859" spans="1:2" x14ac:dyDescent="0.2">
      <c r="A859" t="s">
        <v>2478</v>
      </c>
      <c r="B859" s="82">
        <v>-134916.32999999999</v>
      </c>
    </row>
    <row r="860" spans="1:2" x14ac:dyDescent="0.2">
      <c r="A860" t="s">
        <v>2479</v>
      </c>
      <c r="B860" s="82">
        <v>-276027</v>
      </c>
    </row>
    <row r="861" spans="1:2" x14ac:dyDescent="0.2">
      <c r="A861" t="s">
        <v>2480</v>
      </c>
      <c r="B861" s="82">
        <v>-97661.45</v>
      </c>
    </row>
    <row r="862" spans="1:2" x14ac:dyDescent="0.2">
      <c r="A862" t="s">
        <v>2481</v>
      </c>
      <c r="B862" s="82">
        <v>-661860</v>
      </c>
    </row>
    <row r="863" spans="1:2" x14ac:dyDescent="0.2">
      <c r="A863" t="s">
        <v>2482</v>
      </c>
      <c r="B863" s="82">
        <v>-151823.72</v>
      </c>
    </row>
    <row r="864" spans="1:2" x14ac:dyDescent="0.2">
      <c r="A864" t="s">
        <v>2483</v>
      </c>
      <c r="B864" s="82">
        <v>-393274</v>
      </c>
    </row>
    <row r="865" spans="1:2" x14ac:dyDescent="0.2">
      <c r="A865" t="s">
        <v>2484</v>
      </c>
      <c r="B865" s="82">
        <v>-153226</v>
      </c>
    </row>
    <row r="866" spans="1:2" x14ac:dyDescent="0.2">
      <c r="A866" t="s">
        <v>2485</v>
      </c>
      <c r="B866" s="82">
        <v>-128700</v>
      </c>
    </row>
    <row r="867" spans="1:2" x14ac:dyDescent="0.2">
      <c r="A867" t="s">
        <v>2486</v>
      </c>
      <c r="B867" s="82">
        <v>-359537</v>
      </c>
    </row>
    <row r="868" spans="1:2" x14ac:dyDescent="0.2">
      <c r="A868" t="s">
        <v>2487</v>
      </c>
      <c r="B868" s="82">
        <v>-143965</v>
      </c>
    </row>
    <row r="869" spans="1:2" x14ac:dyDescent="0.2">
      <c r="A869" t="s">
        <v>2488</v>
      </c>
      <c r="B869" s="82">
        <v>-725772</v>
      </c>
    </row>
    <row r="870" spans="1:2" x14ac:dyDescent="0.2">
      <c r="A870" t="s">
        <v>2489</v>
      </c>
      <c r="B870" s="82">
        <v>-313602.18</v>
      </c>
    </row>
    <row r="871" spans="1:2" x14ac:dyDescent="0.2">
      <c r="A871" t="s">
        <v>2490</v>
      </c>
      <c r="B871" s="82">
        <v>-98438</v>
      </c>
    </row>
    <row r="872" spans="1:2" x14ac:dyDescent="0.2">
      <c r="A872" t="s">
        <v>2491</v>
      </c>
      <c r="B872" s="82">
        <v>-221950</v>
      </c>
    </row>
    <row r="873" spans="1:2" x14ac:dyDescent="0.2">
      <c r="A873" t="s">
        <v>2492</v>
      </c>
      <c r="B873" s="82">
        <v>-248996</v>
      </c>
    </row>
    <row r="874" spans="1:2" x14ac:dyDescent="0.2">
      <c r="A874" t="s">
        <v>2493</v>
      </c>
      <c r="B874" s="82">
        <v>-26139.45</v>
      </c>
    </row>
    <row r="875" spans="1:2" x14ac:dyDescent="0.2">
      <c r="A875" t="s">
        <v>2494</v>
      </c>
      <c r="B875" s="82">
        <v>-287405</v>
      </c>
    </row>
    <row r="876" spans="1:2" x14ac:dyDescent="0.2">
      <c r="A876" t="s">
        <v>2495</v>
      </c>
      <c r="B876" s="82">
        <v>-131198</v>
      </c>
    </row>
    <row r="877" spans="1:2" x14ac:dyDescent="0.2">
      <c r="A877" t="s">
        <v>2496</v>
      </c>
      <c r="B877" s="82">
        <v>-70335</v>
      </c>
    </row>
    <row r="878" spans="1:2" x14ac:dyDescent="0.2">
      <c r="A878" t="s">
        <v>2497</v>
      </c>
      <c r="B878" s="82">
        <v>-30975.33</v>
      </c>
    </row>
    <row r="879" spans="1:2" x14ac:dyDescent="0.2">
      <c r="A879" t="s">
        <v>2498</v>
      </c>
      <c r="B879" s="82">
        <v>-169334</v>
      </c>
    </row>
    <row r="880" spans="1:2" x14ac:dyDescent="0.2">
      <c r="A880" t="s">
        <v>2499</v>
      </c>
      <c r="B880" s="82">
        <v>-435000</v>
      </c>
    </row>
    <row r="881" spans="1:2" x14ac:dyDescent="0.2">
      <c r="A881" t="s">
        <v>2500</v>
      </c>
      <c r="B881" s="82">
        <v>-5260135.4600000009</v>
      </c>
    </row>
    <row r="882" spans="1:2" x14ac:dyDescent="0.2">
      <c r="A882" t="s">
        <v>2501</v>
      </c>
      <c r="B882" s="82">
        <v>15633819</v>
      </c>
    </row>
    <row r="883" spans="1:2" x14ac:dyDescent="0.2">
      <c r="A883" t="s">
        <v>2502</v>
      </c>
      <c r="B883" s="82">
        <v>45205105</v>
      </c>
    </row>
    <row r="884" spans="1:2" x14ac:dyDescent="0.2">
      <c r="A884" t="s">
        <v>2503</v>
      </c>
      <c r="B884" s="82">
        <v>36417422</v>
      </c>
    </row>
    <row r="885" spans="1:2" x14ac:dyDescent="0.2">
      <c r="A885" t="s">
        <v>2504</v>
      </c>
      <c r="B885" s="82">
        <v>30325339</v>
      </c>
    </row>
    <row r="886" spans="1:2" x14ac:dyDescent="0.2">
      <c r="A886" t="s">
        <v>2505</v>
      </c>
      <c r="B886" s="82">
        <v>68836487</v>
      </c>
    </row>
    <row r="887" spans="1:2" x14ac:dyDescent="0.2">
      <c r="A887" t="s">
        <v>2506</v>
      </c>
      <c r="B887" s="82">
        <v>46670303</v>
      </c>
    </row>
    <row r="888" spans="1:2" x14ac:dyDescent="0.2">
      <c r="A888" t="s">
        <v>2507</v>
      </c>
      <c r="B888" s="82">
        <v>32746676</v>
      </c>
    </row>
    <row r="889" spans="1:2" x14ac:dyDescent="0.2">
      <c r="A889" t="s">
        <v>2508</v>
      </c>
      <c r="B889" s="82">
        <v>21380257</v>
      </c>
    </row>
    <row r="890" spans="1:2" x14ac:dyDescent="0.2">
      <c r="A890" t="s">
        <v>2509</v>
      </c>
      <c r="B890" s="82">
        <v>57775521</v>
      </c>
    </row>
    <row r="891" spans="1:2" x14ac:dyDescent="0.2">
      <c r="A891" t="s">
        <v>2510</v>
      </c>
      <c r="B891" s="82">
        <v>52334147</v>
      </c>
    </row>
    <row r="892" spans="1:2" x14ac:dyDescent="0.2">
      <c r="A892" t="s">
        <v>2511</v>
      </c>
      <c r="B892" s="82">
        <v>83490369</v>
      </c>
    </row>
    <row r="893" spans="1:2" x14ac:dyDescent="0.2">
      <c r="A893" t="s">
        <v>2512</v>
      </c>
      <c r="B893" s="82">
        <v>45449816</v>
      </c>
    </row>
    <row r="894" spans="1:2" x14ac:dyDescent="0.2">
      <c r="A894" t="s">
        <v>2513</v>
      </c>
      <c r="B894" s="82">
        <v>44863422</v>
      </c>
    </row>
    <row r="895" spans="1:2" x14ac:dyDescent="0.2">
      <c r="A895" t="s">
        <v>2514</v>
      </c>
      <c r="B895" s="82">
        <v>36916725</v>
      </c>
    </row>
    <row r="896" spans="1:2" x14ac:dyDescent="0.2">
      <c r="A896" t="s">
        <v>2515</v>
      </c>
      <c r="B896" s="82">
        <v>55158597</v>
      </c>
    </row>
    <row r="897" spans="1:2" x14ac:dyDescent="0.2">
      <c r="A897" t="s">
        <v>2516</v>
      </c>
      <c r="B897" s="82">
        <v>18919335</v>
      </c>
    </row>
    <row r="898" spans="1:2" x14ac:dyDescent="0.2">
      <c r="A898" t="s">
        <v>2517</v>
      </c>
      <c r="B898" s="82">
        <v>38651480</v>
      </c>
    </row>
    <row r="899" spans="1:2" x14ac:dyDescent="0.2">
      <c r="A899" t="s">
        <v>2518</v>
      </c>
      <c r="B899" s="82">
        <v>12432091</v>
      </c>
    </row>
    <row r="900" spans="1:2" x14ac:dyDescent="0.2">
      <c r="A900" t="s">
        <v>2519</v>
      </c>
      <c r="B900" s="82">
        <v>24489931</v>
      </c>
    </row>
    <row r="901" spans="1:2" x14ac:dyDescent="0.2">
      <c r="A901" t="s">
        <v>2520</v>
      </c>
      <c r="B901" s="82">
        <v>27456900</v>
      </c>
    </row>
    <row r="902" spans="1:2" x14ac:dyDescent="0.2">
      <c r="A902" t="s">
        <v>2521</v>
      </c>
      <c r="B902" s="82">
        <v>64812742</v>
      </c>
    </row>
    <row r="903" spans="1:2" x14ac:dyDescent="0.2">
      <c r="A903" t="s">
        <v>2522</v>
      </c>
      <c r="B903" s="82">
        <v>208367925</v>
      </c>
    </row>
    <row r="904" spans="1:2" x14ac:dyDescent="0.2">
      <c r="A904" t="s">
        <v>2523</v>
      </c>
      <c r="B904" s="82">
        <v>1068334409</v>
      </c>
    </row>
    <row r="905" spans="1:2" x14ac:dyDescent="0.2">
      <c r="A905" t="s">
        <v>2524</v>
      </c>
      <c r="B905" s="82">
        <v>-156338</v>
      </c>
    </row>
    <row r="906" spans="1:2" x14ac:dyDescent="0.2">
      <c r="A906" t="s">
        <v>2525</v>
      </c>
      <c r="B906" s="82">
        <v>-452051</v>
      </c>
    </row>
    <row r="907" spans="1:2" x14ac:dyDescent="0.2">
      <c r="A907" t="s">
        <v>2526</v>
      </c>
      <c r="B907" s="82">
        <v>-364174</v>
      </c>
    </row>
    <row r="908" spans="1:2" x14ac:dyDescent="0.2">
      <c r="A908" t="s">
        <v>2527</v>
      </c>
      <c r="B908" s="82">
        <v>-303253</v>
      </c>
    </row>
    <row r="909" spans="1:2" x14ac:dyDescent="0.2">
      <c r="A909" t="s">
        <v>2528</v>
      </c>
      <c r="B909" s="82">
        <v>-688365</v>
      </c>
    </row>
    <row r="910" spans="1:2" x14ac:dyDescent="0.2">
      <c r="A910" t="s">
        <v>2529</v>
      </c>
      <c r="B910" s="82">
        <v>-466703</v>
      </c>
    </row>
    <row r="911" spans="1:2" x14ac:dyDescent="0.2">
      <c r="A911" t="s">
        <v>2530</v>
      </c>
      <c r="B911" s="82">
        <v>-327467</v>
      </c>
    </row>
    <row r="912" spans="1:2" x14ac:dyDescent="0.2">
      <c r="A912" t="s">
        <v>2531</v>
      </c>
      <c r="B912" s="82">
        <v>-213803</v>
      </c>
    </row>
    <row r="913" spans="1:2" x14ac:dyDescent="0.2">
      <c r="A913" t="s">
        <v>2532</v>
      </c>
      <c r="B913" s="82">
        <v>-577755</v>
      </c>
    </row>
    <row r="914" spans="1:2" x14ac:dyDescent="0.2">
      <c r="A914" t="s">
        <v>2533</v>
      </c>
      <c r="B914" s="82">
        <v>-523341</v>
      </c>
    </row>
    <row r="915" spans="1:2" x14ac:dyDescent="0.2">
      <c r="A915" t="s">
        <v>2534</v>
      </c>
      <c r="B915" s="82">
        <v>-834904</v>
      </c>
    </row>
    <row r="916" spans="1:2" x14ac:dyDescent="0.2">
      <c r="A916" t="s">
        <v>2535</v>
      </c>
      <c r="B916" s="82">
        <v>-454498</v>
      </c>
    </row>
    <row r="917" spans="1:2" x14ac:dyDescent="0.2">
      <c r="A917" t="s">
        <v>2536</v>
      </c>
      <c r="B917" s="82">
        <v>-448634</v>
      </c>
    </row>
    <row r="918" spans="1:2" x14ac:dyDescent="0.2">
      <c r="A918" t="s">
        <v>2537</v>
      </c>
      <c r="B918" s="82">
        <v>-369167</v>
      </c>
    </row>
    <row r="919" spans="1:2" x14ac:dyDescent="0.2">
      <c r="A919" t="s">
        <v>2538</v>
      </c>
      <c r="B919" s="82">
        <v>-551586</v>
      </c>
    </row>
    <row r="920" spans="1:2" x14ac:dyDescent="0.2">
      <c r="A920" t="s">
        <v>2539</v>
      </c>
      <c r="B920" s="82">
        <v>-189193</v>
      </c>
    </row>
    <row r="921" spans="1:2" x14ac:dyDescent="0.2">
      <c r="A921" t="s">
        <v>2540</v>
      </c>
      <c r="B921" s="82">
        <v>-386515</v>
      </c>
    </row>
    <row r="922" spans="1:2" x14ac:dyDescent="0.2">
      <c r="A922" t="s">
        <v>2541</v>
      </c>
      <c r="B922" s="82">
        <v>-124321</v>
      </c>
    </row>
    <row r="923" spans="1:2" x14ac:dyDescent="0.2">
      <c r="A923" t="s">
        <v>2542</v>
      </c>
      <c r="B923" s="82">
        <v>-244899</v>
      </c>
    </row>
    <row r="924" spans="1:2" x14ac:dyDescent="0.2">
      <c r="A924" t="s">
        <v>2543</v>
      </c>
      <c r="B924" s="82">
        <v>-274569</v>
      </c>
    </row>
    <row r="925" spans="1:2" x14ac:dyDescent="0.2">
      <c r="A925" t="s">
        <v>2544</v>
      </c>
      <c r="B925" s="82">
        <v>-648127</v>
      </c>
    </row>
    <row r="926" spans="1:2" x14ac:dyDescent="0.2">
      <c r="A926" t="s">
        <v>2545</v>
      </c>
      <c r="B926" s="82">
        <v>-2083679</v>
      </c>
    </row>
    <row r="927" spans="1:2" x14ac:dyDescent="0.2">
      <c r="A927" t="s">
        <v>2546</v>
      </c>
      <c r="B927" s="82">
        <v>-10683342</v>
      </c>
    </row>
    <row r="928" spans="1:2" x14ac:dyDescent="0.2">
      <c r="A928" t="s">
        <v>2547</v>
      </c>
      <c r="B928" s="82">
        <v>-167943</v>
      </c>
    </row>
    <row r="929" spans="1:2" x14ac:dyDescent="0.2">
      <c r="A929" t="s">
        <v>2548</v>
      </c>
      <c r="B929" s="82">
        <v>-437913</v>
      </c>
    </row>
    <row r="930" spans="1:2" x14ac:dyDescent="0.2">
      <c r="A930" t="s">
        <v>2549</v>
      </c>
      <c r="B930" s="82">
        <v>-301082</v>
      </c>
    </row>
    <row r="931" spans="1:2" x14ac:dyDescent="0.2">
      <c r="A931" t="s">
        <v>2550</v>
      </c>
      <c r="B931" s="82">
        <v>-233247</v>
      </c>
    </row>
    <row r="932" spans="1:2" x14ac:dyDescent="0.2">
      <c r="A932" t="s">
        <v>2551</v>
      </c>
      <c r="B932" s="82">
        <v>-346266</v>
      </c>
    </row>
    <row r="933" spans="1:2" x14ac:dyDescent="0.2">
      <c r="A933" t="s">
        <v>2552</v>
      </c>
      <c r="B933" s="82">
        <v>-262577</v>
      </c>
    </row>
    <row r="934" spans="1:2" x14ac:dyDescent="0.2">
      <c r="A934" t="s">
        <v>2553</v>
      </c>
      <c r="B934" s="82">
        <v>-360739</v>
      </c>
    </row>
    <row r="935" spans="1:2" x14ac:dyDescent="0.2">
      <c r="A935" t="s">
        <v>2554</v>
      </c>
      <c r="B935" s="82">
        <v>-210457</v>
      </c>
    </row>
    <row r="936" spans="1:2" x14ac:dyDescent="0.2">
      <c r="A936" t="s">
        <v>2555</v>
      </c>
      <c r="B936" s="82">
        <v>-411286</v>
      </c>
    </row>
    <row r="937" spans="1:2" x14ac:dyDescent="0.2">
      <c r="A937" t="s">
        <v>2556</v>
      </c>
      <c r="B937" s="82">
        <v>-400657</v>
      </c>
    </row>
    <row r="938" spans="1:2" x14ac:dyDescent="0.2">
      <c r="A938" t="s">
        <v>2557</v>
      </c>
      <c r="B938" s="82">
        <v>-484130</v>
      </c>
    </row>
    <row r="939" spans="1:2" x14ac:dyDescent="0.2">
      <c r="A939" t="s">
        <v>2558</v>
      </c>
      <c r="B939" s="82">
        <v>-258699</v>
      </c>
    </row>
    <row r="940" spans="1:2" x14ac:dyDescent="0.2">
      <c r="A940" t="s">
        <v>2559</v>
      </c>
      <c r="B940" s="82">
        <v>-294780</v>
      </c>
    </row>
    <row r="941" spans="1:2" x14ac:dyDescent="0.2">
      <c r="A941" t="s">
        <v>2560</v>
      </c>
      <c r="B941" s="82">
        <v>-219635</v>
      </c>
    </row>
    <row r="942" spans="1:2" x14ac:dyDescent="0.2">
      <c r="A942" t="s">
        <v>2561</v>
      </c>
      <c r="B942" s="82">
        <v>-396941</v>
      </c>
    </row>
    <row r="943" spans="1:2" x14ac:dyDescent="0.2">
      <c r="A943" t="s">
        <v>2562</v>
      </c>
      <c r="B943" s="82">
        <v>-111501</v>
      </c>
    </row>
    <row r="944" spans="1:2" x14ac:dyDescent="0.2">
      <c r="A944" t="s">
        <v>2563</v>
      </c>
      <c r="B944" s="82">
        <v>-277374</v>
      </c>
    </row>
    <row r="945" spans="1:2" x14ac:dyDescent="0.2">
      <c r="A945" t="s">
        <v>2564</v>
      </c>
      <c r="B945" s="82">
        <v>-117658</v>
      </c>
    </row>
    <row r="946" spans="1:2" x14ac:dyDescent="0.2">
      <c r="A946" t="s">
        <v>2565</v>
      </c>
      <c r="B946" s="82">
        <v>-166654</v>
      </c>
    </row>
    <row r="947" spans="1:2" x14ac:dyDescent="0.2">
      <c r="A947" t="s">
        <v>2566</v>
      </c>
      <c r="B947" s="82">
        <v>-188194</v>
      </c>
    </row>
    <row r="948" spans="1:2" x14ac:dyDescent="0.2">
      <c r="A948" t="s">
        <v>2567</v>
      </c>
      <c r="B948" s="82">
        <v>-317367</v>
      </c>
    </row>
    <row r="949" spans="1:2" x14ac:dyDescent="0.2">
      <c r="A949" t="s">
        <v>2568</v>
      </c>
      <c r="B949" s="82">
        <v>-927712</v>
      </c>
    </row>
    <row r="950" spans="1:2" x14ac:dyDescent="0.2">
      <c r="A950" t="s">
        <v>2569</v>
      </c>
      <c r="B950" s="82">
        <v>-6892812</v>
      </c>
    </row>
    <row r="951" spans="1:2" x14ac:dyDescent="0.2">
      <c r="A951" t="s">
        <v>2570</v>
      </c>
      <c r="B951" s="82">
        <v>15309538</v>
      </c>
    </row>
    <row r="952" spans="1:2" x14ac:dyDescent="0.2">
      <c r="A952" t="s">
        <v>2571</v>
      </c>
      <c r="B952" s="82">
        <v>44315141</v>
      </c>
    </row>
    <row r="953" spans="1:2" x14ac:dyDescent="0.2">
      <c r="A953" t="s">
        <v>2572</v>
      </c>
      <c r="B953" s="82">
        <v>35752166</v>
      </c>
    </row>
    <row r="954" spans="1:2" x14ac:dyDescent="0.2">
      <c r="A954" t="s">
        <v>2573</v>
      </c>
      <c r="B954" s="82">
        <v>29788839</v>
      </c>
    </row>
    <row r="955" spans="1:2" x14ac:dyDescent="0.2">
      <c r="A955" t="s">
        <v>2574</v>
      </c>
      <c r="B955" s="82">
        <v>67801856</v>
      </c>
    </row>
    <row r="956" spans="1:2" x14ac:dyDescent="0.2">
      <c r="A956" t="s">
        <v>2575</v>
      </c>
      <c r="B956" s="82">
        <v>45941023</v>
      </c>
    </row>
    <row r="957" spans="1:2" x14ac:dyDescent="0.2">
      <c r="A957" t="s">
        <v>2576</v>
      </c>
      <c r="B957" s="82">
        <v>32058470</v>
      </c>
    </row>
    <row r="958" spans="1:2" x14ac:dyDescent="0.2">
      <c r="A958" t="s">
        <v>2577</v>
      </c>
      <c r="B958" s="82">
        <v>20955997</v>
      </c>
    </row>
    <row r="959" spans="1:2" x14ac:dyDescent="0.2">
      <c r="A959" t="s">
        <v>2578</v>
      </c>
      <c r="B959" s="82">
        <v>56786480</v>
      </c>
    </row>
    <row r="960" spans="1:2" x14ac:dyDescent="0.2">
      <c r="A960" t="s">
        <v>2579</v>
      </c>
      <c r="B960" s="82">
        <v>51410149</v>
      </c>
    </row>
    <row r="961" spans="1:2" x14ac:dyDescent="0.2">
      <c r="A961" t="s">
        <v>2580</v>
      </c>
      <c r="B961" s="82">
        <v>82171335</v>
      </c>
    </row>
    <row r="962" spans="1:2" x14ac:dyDescent="0.2">
      <c r="A962" t="s">
        <v>2581</v>
      </c>
      <c r="B962" s="82">
        <v>44736619</v>
      </c>
    </row>
    <row r="963" spans="1:2" x14ac:dyDescent="0.2">
      <c r="A963" t="s">
        <v>2582</v>
      </c>
      <c r="B963" s="82">
        <v>44120008</v>
      </c>
    </row>
    <row r="964" spans="1:2" x14ac:dyDescent="0.2">
      <c r="A964" t="s">
        <v>2583</v>
      </c>
      <c r="B964" s="82">
        <v>36327923</v>
      </c>
    </row>
    <row r="965" spans="1:2" x14ac:dyDescent="0.2">
      <c r="A965" t="s">
        <v>2584</v>
      </c>
      <c r="B965" s="82">
        <v>54210070</v>
      </c>
    </row>
    <row r="966" spans="1:2" x14ac:dyDescent="0.2">
      <c r="A966" t="s">
        <v>2585</v>
      </c>
      <c r="B966" s="82">
        <v>18618641</v>
      </c>
    </row>
    <row r="967" spans="1:2" x14ac:dyDescent="0.2">
      <c r="A967" t="s">
        <v>2586</v>
      </c>
      <c r="B967" s="82">
        <v>37987591</v>
      </c>
    </row>
    <row r="968" spans="1:2" x14ac:dyDescent="0.2">
      <c r="A968" t="s">
        <v>2587</v>
      </c>
      <c r="B968" s="82">
        <v>12190112</v>
      </c>
    </row>
    <row r="969" spans="1:2" x14ac:dyDescent="0.2">
      <c r="A969" t="s">
        <v>2588</v>
      </c>
      <c r="B969" s="82">
        <v>24078378</v>
      </c>
    </row>
    <row r="970" spans="1:2" x14ac:dyDescent="0.2">
      <c r="A970" t="s">
        <v>2589</v>
      </c>
      <c r="B970" s="82">
        <v>26994137</v>
      </c>
    </row>
    <row r="971" spans="1:2" x14ac:dyDescent="0.2">
      <c r="A971" t="s">
        <v>2590</v>
      </c>
      <c r="B971" s="82">
        <v>63847248</v>
      </c>
    </row>
    <row r="972" spans="1:2" x14ac:dyDescent="0.2">
      <c r="A972" t="s">
        <v>2591</v>
      </c>
      <c r="B972" s="82">
        <v>205356534</v>
      </c>
    </row>
    <row r="973" spans="1:2" x14ac:dyDescent="0.2">
      <c r="A973" t="s">
        <v>2592</v>
      </c>
      <c r="B973" s="82">
        <v>1050758255</v>
      </c>
    </row>
    <row r="974" spans="1:2" x14ac:dyDescent="0.2">
      <c r="A974" t="s">
        <v>2593</v>
      </c>
      <c r="B974" s="82">
        <v>8</v>
      </c>
    </row>
    <row r="975" spans="1:2" x14ac:dyDescent="0.2">
      <c r="A975" t="s">
        <v>2594</v>
      </c>
      <c r="B975" s="82">
        <v>205</v>
      </c>
    </row>
    <row r="976" spans="1:2" x14ac:dyDescent="0.2">
      <c r="A976" t="s">
        <v>2595</v>
      </c>
      <c r="B976" s="82">
        <v>112</v>
      </c>
    </row>
    <row r="977" spans="1:2" x14ac:dyDescent="0.2">
      <c r="A977" t="s">
        <v>2596</v>
      </c>
      <c r="B977" s="82">
        <v>115</v>
      </c>
    </row>
    <row r="978" spans="1:2" x14ac:dyDescent="0.2">
      <c r="A978" t="s">
        <v>2597</v>
      </c>
      <c r="B978" s="82">
        <v>137</v>
      </c>
    </row>
    <row r="979" spans="1:2" x14ac:dyDescent="0.2">
      <c r="A979" t="s">
        <v>2598</v>
      </c>
      <c r="B979" s="82">
        <v>0</v>
      </c>
    </row>
    <row r="980" spans="1:2" x14ac:dyDescent="0.2">
      <c r="A980" t="s">
        <v>2599</v>
      </c>
      <c r="B980" s="82">
        <v>221</v>
      </c>
    </row>
    <row r="981" spans="1:2" x14ac:dyDescent="0.2">
      <c r="A981" t="s">
        <v>2600</v>
      </c>
      <c r="B981" s="82">
        <v>94</v>
      </c>
    </row>
    <row r="982" spans="1:2" x14ac:dyDescent="0.2">
      <c r="A982" t="s">
        <v>2601</v>
      </c>
      <c r="B982" s="82">
        <v>645</v>
      </c>
    </row>
    <row r="983" spans="1:2" x14ac:dyDescent="0.2">
      <c r="A983" t="s">
        <v>2602</v>
      </c>
      <c r="B983" s="82">
        <v>333</v>
      </c>
    </row>
    <row r="984" spans="1:2" x14ac:dyDescent="0.2">
      <c r="A984" t="s">
        <v>2603</v>
      </c>
      <c r="B984" s="82">
        <v>220</v>
      </c>
    </row>
    <row r="985" spans="1:2" x14ac:dyDescent="0.2">
      <c r="A985" t="s">
        <v>2604</v>
      </c>
      <c r="B985" s="82">
        <v>150</v>
      </c>
    </row>
    <row r="986" spans="1:2" x14ac:dyDescent="0.2">
      <c r="A986" t="s">
        <v>2605</v>
      </c>
      <c r="B986" s="82">
        <v>175</v>
      </c>
    </row>
    <row r="987" spans="1:2" x14ac:dyDescent="0.2">
      <c r="A987" t="s">
        <v>2606</v>
      </c>
      <c r="B987" s="82">
        <v>0</v>
      </c>
    </row>
    <row r="988" spans="1:2" x14ac:dyDescent="0.2">
      <c r="A988" t="s">
        <v>2607</v>
      </c>
      <c r="B988" s="82">
        <v>0</v>
      </c>
    </row>
    <row r="989" spans="1:2" x14ac:dyDescent="0.2">
      <c r="A989" t="s">
        <v>2608</v>
      </c>
      <c r="B989" s="82">
        <v>28</v>
      </c>
    </row>
    <row r="990" spans="1:2" x14ac:dyDescent="0.2">
      <c r="A990" t="s">
        <v>2609</v>
      </c>
      <c r="B990" s="82">
        <v>50</v>
      </c>
    </row>
    <row r="991" spans="1:2" x14ac:dyDescent="0.2">
      <c r="A991" t="s">
        <v>2610</v>
      </c>
      <c r="B991" s="82">
        <v>17</v>
      </c>
    </row>
    <row r="992" spans="1:2" x14ac:dyDescent="0.2">
      <c r="A992" t="s">
        <v>2611</v>
      </c>
      <c r="B992" s="82">
        <v>70</v>
      </c>
    </row>
    <row r="993" spans="1:2" x14ac:dyDescent="0.2">
      <c r="A993" t="s">
        <v>2612</v>
      </c>
      <c r="B993" s="82">
        <v>46</v>
      </c>
    </row>
    <row r="994" spans="1:2" x14ac:dyDescent="0.2">
      <c r="A994" t="s">
        <v>2613</v>
      </c>
      <c r="B994" s="82">
        <v>52</v>
      </c>
    </row>
    <row r="995" spans="1:2" x14ac:dyDescent="0.2">
      <c r="A995" t="s">
        <v>2614</v>
      </c>
      <c r="B995" s="82">
        <v>300</v>
      </c>
    </row>
    <row r="996" spans="1:2" x14ac:dyDescent="0.2">
      <c r="A996" t="s">
        <v>2615</v>
      </c>
      <c r="B996" s="82">
        <v>2978</v>
      </c>
    </row>
    <row r="997" spans="1:2" x14ac:dyDescent="0.2">
      <c r="A997" t="s">
        <v>2616</v>
      </c>
      <c r="B997" s="82">
        <v>27625</v>
      </c>
    </row>
    <row r="998" spans="1:2" x14ac:dyDescent="0.2">
      <c r="A998" t="s">
        <v>2617</v>
      </c>
      <c r="B998" s="82">
        <v>223071</v>
      </c>
    </row>
    <row r="999" spans="1:2" x14ac:dyDescent="0.2">
      <c r="A999" t="s">
        <v>2618</v>
      </c>
      <c r="B999" s="82">
        <v>163311.64000000001</v>
      </c>
    </row>
    <row r="1000" spans="1:2" x14ac:dyDescent="0.2">
      <c r="A1000" t="s">
        <v>2619</v>
      </c>
      <c r="B1000" s="82">
        <v>129409</v>
      </c>
    </row>
    <row r="1001" spans="1:2" x14ac:dyDescent="0.2">
      <c r="A1001" t="s">
        <v>2620</v>
      </c>
      <c r="B1001" s="82">
        <v>166117.63</v>
      </c>
    </row>
    <row r="1002" spans="1:2" x14ac:dyDescent="0.2">
      <c r="A1002" t="s">
        <v>2621</v>
      </c>
      <c r="B1002" s="82">
        <v>0</v>
      </c>
    </row>
    <row r="1003" spans="1:2" x14ac:dyDescent="0.2">
      <c r="A1003" t="s">
        <v>2622</v>
      </c>
      <c r="B1003" s="82">
        <v>341088.98</v>
      </c>
    </row>
    <row r="1004" spans="1:2" x14ac:dyDescent="0.2">
      <c r="A1004" t="s">
        <v>2623</v>
      </c>
      <c r="B1004" s="82">
        <v>110202</v>
      </c>
    </row>
    <row r="1005" spans="1:2" x14ac:dyDescent="0.2">
      <c r="A1005" t="s">
        <v>2624</v>
      </c>
      <c r="B1005" s="82">
        <v>125031.7</v>
      </c>
    </row>
    <row r="1006" spans="1:2" x14ac:dyDescent="0.2">
      <c r="A1006" t="s">
        <v>2625</v>
      </c>
      <c r="B1006" s="82">
        <v>465764.71</v>
      </c>
    </row>
    <row r="1007" spans="1:2" x14ac:dyDescent="0.2">
      <c r="A1007" t="s">
        <v>2626</v>
      </c>
      <c r="B1007" s="82">
        <v>684573</v>
      </c>
    </row>
    <row r="1008" spans="1:2" x14ac:dyDescent="0.2">
      <c r="A1008" t="s">
        <v>2627</v>
      </c>
      <c r="B1008" s="82">
        <v>193417.13</v>
      </c>
    </row>
    <row r="1009" spans="1:2" x14ac:dyDescent="0.2">
      <c r="A1009" t="s">
        <v>2628</v>
      </c>
      <c r="B1009" s="82">
        <v>303816</v>
      </c>
    </row>
    <row r="1010" spans="1:2" x14ac:dyDescent="0.2">
      <c r="A1010" t="s">
        <v>2629</v>
      </c>
      <c r="B1010" s="82">
        <v>0</v>
      </c>
    </row>
    <row r="1011" spans="1:2" x14ac:dyDescent="0.2">
      <c r="A1011" t="s">
        <v>2630</v>
      </c>
      <c r="B1011" s="82">
        <v>0</v>
      </c>
    </row>
    <row r="1012" spans="1:2" x14ac:dyDescent="0.2">
      <c r="A1012" t="s">
        <v>2631</v>
      </c>
      <c r="B1012" s="82">
        <v>43042.86</v>
      </c>
    </row>
    <row r="1013" spans="1:2" x14ac:dyDescent="0.2">
      <c r="A1013" t="s">
        <v>2632</v>
      </c>
      <c r="B1013" s="82">
        <v>77996</v>
      </c>
    </row>
    <row r="1014" spans="1:2" x14ac:dyDescent="0.2">
      <c r="A1014" t="s">
        <v>2633</v>
      </c>
      <c r="B1014" s="82">
        <v>36091</v>
      </c>
    </row>
    <row r="1015" spans="1:2" x14ac:dyDescent="0.2">
      <c r="A1015" t="s">
        <v>2634</v>
      </c>
      <c r="B1015" s="82">
        <v>119740.03</v>
      </c>
    </row>
    <row r="1016" spans="1:2" x14ac:dyDescent="0.2">
      <c r="A1016" t="s">
        <v>2635</v>
      </c>
      <c r="B1016" s="82">
        <v>67804.259999999995</v>
      </c>
    </row>
    <row r="1017" spans="1:2" x14ac:dyDescent="0.2">
      <c r="A1017" t="s">
        <v>2636</v>
      </c>
      <c r="B1017" s="82">
        <v>119252</v>
      </c>
    </row>
    <row r="1018" spans="1:2" x14ac:dyDescent="0.2">
      <c r="A1018" t="s">
        <v>2637</v>
      </c>
      <c r="B1018" s="82">
        <v>475000</v>
      </c>
    </row>
    <row r="1019" spans="1:2" x14ac:dyDescent="0.2">
      <c r="A1019" t="s">
        <v>2638</v>
      </c>
      <c r="B1019" s="82">
        <v>3872353.9399999995</v>
      </c>
    </row>
    <row r="1020" spans="1:2" x14ac:dyDescent="0.2">
      <c r="A1020" t="s">
        <v>2639</v>
      </c>
      <c r="B1020" s="82">
        <v>773986</v>
      </c>
    </row>
    <row r="1021" spans="1:2" x14ac:dyDescent="0.2">
      <c r="A1021" t="s">
        <v>2640</v>
      </c>
      <c r="B1021" s="82">
        <v>2182636</v>
      </c>
    </row>
    <row r="1022" spans="1:2" x14ac:dyDescent="0.2">
      <c r="A1022" t="s">
        <v>2641</v>
      </c>
      <c r="B1022" s="82">
        <v>1913276</v>
      </c>
    </row>
    <row r="1023" spans="1:2" x14ac:dyDescent="0.2">
      <c r="A1023" t="s">
        <v>2642</v>
      </c>
      <c r="B1023" s="82">
        <v>1703232</v>
      </c>
    </row>
    <row r="1024" spans="1:2" x14ac:dyDescent="0.2">
      <c r="A1024" t="s">
        <v>2643</v>
      </c>
      <c r="B1024" s="82">
        <v>978861.67</v>
      </c>
    </row>
    <row r="1025" spans="1:2" x14ac:dyDescent="0.2">
      <c r="A1025" t="s">
        <v>2644</v>
      </c>
      <c r="B1025" s="82">
        <v>2708295.6000000117</v>
      </c>
    </row>
    <row r="1026" spans="1:2" x14ac:dyDescent="0.2">
      <c r="A1026" t="s">
        <v>2645</v>
      </c>
      <c r="B1026" s="82">
        <v>1305307</v>
      </c>
    </row>
    <row r="1027" spans="1:2" x14ac:dyDescent="0.2">
      <c r="A1027" t="s">
        <v>2646</v>
      </c>
      <c r="B1027" s="82">
        <v>1149409</v>
      </c>
    </row>
    <row r="1028" spans="1:2" x14ac:dyDescent="0.2">
      <c r="A1028" t="s">
        <v>2647</v>
      </c>
      <c r="B1028" s="82">
        <v>2536680.52</v>
      </c>
    </row>
    <row r="1029" spans="1:2" x14ac:dyDescent="0.2">
      <c r="A1029" t="s">
        <v>2648</v>
      </c>
      <c r="B1029" s="82">
        <v>3669228.47</v>
      </c>
    </row>
    <row r="1030" spans="1:2" x14ac:dyDescent="0.2">
      <c r="A1030" t="s">
        <v>2649</v>
      </c>
      <c r="B1030" s="82">
        <v>8925494</v>
      </c>
    </row>
    <row r="1031" spans="1:2" x14ac:dyDescent="0.2">
      <c r="A1031" t="s">
        <v>2650</v>
      </c>
      <c r="B1031" s="82">
        <v>2228684</v>
      </c>
    </row>
    <row r="1032" spans="1:2" x14ac:dyDescent="0.2">
      <c r="A1032" t="s">
        <v>2651</v>
      </c>
      <c r="B1032" s="82">
        <v>2828135.67</v>
      </c>
    </row>
    <row r="1033" spans="1:2" x14ac:dyDescent="0.2">
      <c r="A1033" t="s">
        <v>2652</v>
      </c>
      <c r="B1033" s="82">
        <v>2725343.99</v>
      </c>
    </row>
    <row r="1034" spans="1:2" x14ac:dyDescent="0.2">
      <c r="A1034" t="s">
        <v>2653</v>
      </c>
      <c r="B1034" s="82">
        <v>3920650</v>
      </c>
    </row>
    <row r="1035" spans="1:2" x14ac:dyDescent="0.2">
      <c r="A1035" t="s">
        <v>2654</v>
      </c>
      <c r="B1035" s="82">
        <v>2473318.14</v>
      </c>
    </row>
    <row r="1036" spans="1:2" x14ac:dyDescent="0.2">
      <c r="A1036" t="s">
        <v>2655</v>
      </c>
      <c r="B1036" s="82">
        <v>4640864</v>
      </c>
    </row>
    <row r="1037" spans="1:2" x14ac:dyDescent="0.2">
      <c r="A1037" t="s">
        <v>2656</v>
      </c>
      <c r="B1037" s="82">
        <v>3361241</v>
      </c>
    </row>
    <row r="1038" spans="1:2" x14ac:dyDescent="0.2">
      <c r="A1038" t="s">
        <v>2657</v>
      </c>
      <c r="B1038" s="82">
        <v>3175731.05</v>
      </c>
    </row>
    <row r="1039" spans="1:2" x14ac:dyDescent="0.2">
      <c r="A1039" t="s">
        <v>2658</v>
      </c>
      <c r="B1039" s="82">
        <v>2107067</v>
      </c>
    </row>
    <row r="1040" spans="1:2" x14ac:dyDescent="0.2">
      <c r="A1040" t="s">
        <v>2659</v>
      </c>
      <c r="B1040" s="82">
        <v>6253786.3200000003</v>
      </c>
    </row>
    <row r="1041" spans="1:2" x14ac:dyDescent="0.2">
      <c r="A1041" t="s">
        <v>2660</v>
      </c>
      <c r="B1041" s="82">
        <v>27315993</v>
      </c>
    </row>
    <row r="1042" spans="1:2" x14ac:dyDescent="0.2">
      <c r="A1042" t="s">
        <v>2661</v>
      </c>
      <c r="B1042" s="82">
        <v>88877220.430000007</v>
      </c>
    </row>
    <row r="1043" spans="1:2" x14ac:dyDescent="0.2">
      <c r="A1043" t="s">
        <v>592</v>
      </c>
      <c r="B1043" s="82">
        <v>3638</v>
      </c>
    </row>
    <row r="1044" spans="1:2" x14ac:dyDescent="0.2">
      <c r="A1044" t="s">
        <v>593</v>
      </c>
      <c r="B1044" s="82">
        <v>9026</v>
      </c>
    </row>
    <row r="1045" spans="1:2" x14ac:dyDescent="0.2">
      <c r="A1045" t="s">
        <v>594</v>
      </c>
      <c r="B1045" s="82">
        <v>5886</v>
      </c>
    </row>
    <row r="1046" spans="1:2" x14ac:dyDescent="0.2">
      <c r="A1046" t="s">
        <v>595</v>
      </c>
      <c r="B1046" s="82">
        <v>4349</v>
      </c>
    </row>
    <row r="1047" spans="1:2" x14ac:dyDescent="0.2">
      <c r="A1047" t="s">
        <v>596</v>
      </c>
      <c r="B1047" s="82">
        <v>5624</v>
      </c>
    </row>
    <row r="1048" spans="1:2" x14ac:dyDescent="0.2">
      <c r="A1048" t="s">
        <v>597</v>
      </c>
      <c r="B1048" s="82">
        <v>4423</v>
      </c>
    </row>
    <row r="1049" spans="1:2" x14ac:dyDescent="0.2">
      <c r="A1049" t="s">
        <v>598</v>
      </c>
      <c r="B1049" s="82">
        <v>7593</v>
      </c>
    </row>
    <row r="1050" spans="1:2" x14ac:dyDescent="0.2">
      <c r="A1050" t="s">
        <v>599</v>
      </c>
      <c r="B1050" s="82">
        <v>4328</v>
      </c>
    </row>
    <row r="1051" spans="1:2" x14ac:dyDescent="0.2">
      <c r="A1051" t="s">
        <v>600</v>
      </c>
      <c r="B1051" s="82">
        <v>7863</v>
      </c>
    </row>
    <row r="1052" spans="1:2" x14ac:dyDescent="0.2">
      <c r="A1052" t="s">
        <v>601</v>
      </c>
      <c r="B1052" s="82">
        <v>7700</v>
      </c>
    </row>
    <row r="1053" spans="1:2" x14ac:dyDescent="0.2">
      <c r="A1053" t="s">
        <v>602</v>
      </c>
      <c r="B1053" s="82">
        <v>8262</v>
      </c>
    </row>
    <row r="1054" spans="1:2" x14ac:dyDescent="0.2">
      <c r="A1054" t="s">
        <v>603</v>
      </c>
      <c r="B1054" s="82">
        <v>4449</v>
      </c>
    </row>
    <row r="1055" spans="1:2" x14ac:dyDescent="0.2">
      <c r="A1055" t="s">
        <v>604</v>
      </c>
      <c r="B1055" s="82">
        <v>5404</v>
      </c>
    </row>
    <row r="1056" spans="1:2" x14ac:dyDescent="0.2">
      <c r="A1056" t="s">
        <v>605</v>
      </c>
      <c r="B1056" s="82">
        <v>3880</v>
      </c>
    </row>
    <row r="1057" spans="1:2" x14ac:dyDescent="0.2">
      <c r="A1057" t="s">
        <v>606</v>
      </c>
      <c r="B1057" s="82">
        <v>7504</v>
      </c>
    </row>
    <row r="1058" spans="1:2" x14ac:dyDescent="0.2">
      <c r="A1058" t="s">
        <v>607</v>
      </c>
      <c r="B1058" s="82">
        <v>1945</v>
      </c>
    </row>
    <row r="1059" spans="1:2" x14ac:dyDescent="0.2">
      <c r="A1059" t="s">
        <v>608</v>
      </c>
      <c r="B1059" s="82">
        <v>5269</v>
      </c>
    </row>
    <row r="1060" spans="1:2" x14ac:dyDescent="0.2">
      <c r="A1060" t="s">
        <v>609</v>
      </c>
      <c r="B1060" s="82">
        <v>2339</v>
      </c>
    </row>
    <row r="1061" spans="1:2" x14ac:dyDescent="0.2">
      <c r="A1061" t="s">
        <v>610</v>
      </c>
      <c r="B1061" s="82">
        <v>3011</v>
      </c>
    </row>
    <row r="1062" spans="1:2" x14ac:dyDescent="0.2">
      <c r="A1062" t="s">
        <v>611</v>
      </c>
      <c r="B1062" s="82">
        <v>3477</v>
      </c>
    </row>
    <row r="1063" spans="1:2" x14ac:dyDescent="0.2">
      <c r="A1063" t="s">
        <v>612</v>
      </c>
      <c r="B1063" s="82">
        <v>4882</v>
      </c>
    </row>
    <row r="1064" spans="1:2" x14ac:dyDescent="0.2">
      <c r="A1064" t="s">
        <v>613</v>
      </c>
      <c r="B1064" s="82">
        <v>13514</v>
      </c>
    </row>
    <row r="1065" spans="1:2" x14ac:dyDescent="0.2">
      <c r="A1065" t="s">
        <v>614</v>
      </c>
      <c r="B1065" s="82">
        <v>124366</v>
      </c>
    </row>
    <row r="1066" spans="1:2" x14ac:dyDescent="0.2">
      <c r="A1066" t="s">
        <v>615</v>
      </c>
      <c r="B1066" s="82">
        <v>40416596</v>
      </c>
    </row>
    <row r="1067" spans="1:2" x14ac:dyDescent="0.2">
      <c r="A1067" t="s">
        <v>616</v>
      </c>
      <c r="B1067" s="82">
        <v>114008443</v>
      </c>
    </row>
    <row r="1068" spans="1:2" x14ac:dyDescent="0.2">
      <c r="A1068" t="s">
        <v>617</v>
      </c>
      <c r="B1068" s="82">
        <v>87393024</v>
      </c>
    </row>
    <row r="1069" spans="1:2" x14ac:dyDescent="0.2">
      <c r="A1069" t="s">
        <v>618</v>
      </c>
      <c r="B1069" s="82">
        <v>70332231</v>
      </c>
    </row>
    <row r="1070" spans="1:2" x14ac:dyDescent="0.2">
      <c r="A1070" t="s">
        <v>619</v>
      </c>
      <c r="B1070" s="82">
        <v>146735082</v>
      </c>
    </row>
    <row r="1071" spans="1:2" x14ac:dyDescent="0.2">
      <c r="A1071" t="s">
        <v>620</v>
      </c>
      <c r="B1071" s="82">
        <v>102688780</v>
      </c>
    </row>
    <row r="1072" spans="1:2" x14ac:dyDescent="0.2">
      <c r="A1072" t="s">
        <v>621</v>
      </c>
      <c r="B1072" s="82">
        <v>84938588</v>
      </c>
    </row>
    <row r="1073" spans="1:2" x14ac:dyDescent="0.2">
      <c r="A1073" t="s">
        <v>622</v>
      </c>
      <c r="B1073" s="82">
        <v>55989379</v>
      </c>
    </row>
    <row r="1074" spans="1:2" x14ac:dyDescent="0.2">
      <c r="A1074" t="s">
        <v>623</v>
      </c>
      <c r="B1074" s="82">
        <v>132856712</v>
      </c>
    </row>
    <row r="1075" spans="1:2" x14ac:dyDescent="0.2">
      <c r="A1075" t="s">
        <v>624</v>
      </c>
      <c r="B1075" s="82">
        <v>120626967</v>
      </c>
    </row>
    <row r="1076" spans="1:2" x14ac:dyDescent="0.2">
      <c r="A1076" t="s">
        <v>625</v>
      </c>
      <c r="B1076" s="82">
        <v>187002096</v>
      </c>
    </row>
    <row r="1077" spans="1:2" x14ac:dyDescent="0.2">
      <c r="A1077" t="s">
        <v>626</v>
      </c>
      <c r="B1077" s="82">
        <v>103652023</v>
      </c>
    </row>
    <row r="1078" spans="1:2" x14ac:dyDescent="0.2">
      <c r="A1078" t="s">
        <v>627</v>
      </c>
      <c r="B1078" s="82">
        <v>98467894</v>
      </c>
    </row>
    <row r="1079" spans="1:2" x14ac:dyDescent="0.2">
      <c r="A1079" t="s">
        <v>628</v>
      </c>
      <c r="B1079" s="82">
        <v>81711822</v>
      </c>
    </row>
    <row r="1080" spans="1:2" x14ac:dyDescent="0.2">
      <c r="A1080" t="s">
        <v>629</v>
      </c>
      <c r="B1080" s="82">
        <v>129484021</v>
      </c>
    </row>
    <row r="1081" spans="1:2" x14ac:dyDescent="0.2">
      <c r="A1081" t="s">
        <v>630</v>
      </c>
      <c r="B1081" s="82">
        <v>41328270</v>
      </c>
    </row>
    <row r="1082" spans="1:2" x14ac:dyDescent="0.2">
      <c r="A1082" t="s">
        <v>631</v>
      </c>
      <c r="B1082" s="82">
        <v>87371053</v>
      </c>
    </row>
    <row r="1083" spans="1:2" x14ac:dyDescent="0.2">
      <c r="A1083" t="s">
        <v>632</v>
      </c>
      <c r="B1083" s="82">
        <v>31852984</v>
      </c>
    </row>
    <row r="1084" spans="1:2" x14ac:dyDescent="0.2">
      <c r="A1084" t="s">
        <v>633</v>
      </c>
      <c r="B1084" s="82">
        <v>56855711</v>
      </c>
    </row>
    <row r="1085" spans="1:2" x14ac:dyDescent="0.2">
      <c r="A1085" t="s">
        <v>634</v>
      </c>
      <c r="B1085" s="82">
        <v>62144521</v>
      </c>
    </row>
    <row r="1086" spans="1:2" x14ac:dyDescent="0.2">
      <c r="A1086" t="s">
        <v>635</v>
      </c>
      <c r="B1086" s="82">
        <v>142488237</v>
      </c>
    </row>
    <row r="1087" spans="1:2" x14ac:dyDescent="0.2">
      <c r="A1087" t="s">
        <v>636</v>
      </c>
      <c r="B1087" s="82">
        <v>459067195</v>
      </c>
    </row>
    <row r="1088" spans="1:2" x14ac:dyDescent="0.2">
      <c r="A1088" t="s">
        <v>637</v>
      </c>
      <c r="B1088" s="82">
        <v>2437411629</v>
      </c>
    </row>
    <row r="1089" spans="1:2" x14ac:dyDescent="0.2">
      <c r="A1089" t="s">
        <v>638</v>
      </c>
      <c r="B1089" s="82">
        <v>21622879</v>
      </c>
    </row>
    <row r="1090" spans="1:2" x14ac:dyDescent="0.2">
      <c r="A1090" t="s">
        <v>639</v>
      </c>
      <c r="B1090" s="82">
        <v>60994517</v>
      </c>
    </row>
    <row r="1091" spans="1:2" x14ac:dyDescent="0.2">
      <c r="A1091" t="s">
        <v>640</v>
      </c>
      <c r="B1091" s="82">
        <v>46755268</v>
      </c>
    </row>
    <row r="1092" spans="1:2" x14ac:dyDescent="0.2">
      <c r="A1092" t="s">
        <v>641</v>
      </c>
      <c r="B1092" s="82">
        <v>37627744</v>
      </c>
    </row>
    <row r="1093" spans="1:2" x14ac:dyDescent="0.2">
      <c r="A1093" t="s">
        <v>642</v>
      </c>
      <c r="B1093" s="82">
        <v>78503269</v>
      </c>
    </row>
    <row r="1094" spans="1:2" x14ac:dyDescent="0.2">
      <c r="A1094" t="s">
        <v>643</v>
      </c>
      <c r="B1094" s="82">
        <v>54938497</v>
      </c>
    </row>
    <row r="1095" spans="1:2" x14ac:dyDescent="0.2">
      <c r="A1095" t="s">
        <v>644</v>
      </c>
      <c r="B1095" s="82">
        <v>45442145</v>
      </c>
    </row>
    <row r="1096" spans="1:2" x14ac:dyDescent="0.2">
      <c r="A1096" t="s">
        <v>645</v>
      </c>
      <c r="B1096" s="82">
        <v>29954318</v>
      </c>
    </row>
    <row r="1097" spans="1:2" x14ac:dyDescent="0.2">
      <c r="A1097" t="s">
        <v>646</v>
      </c>
      <c r="B1097" s="82">
        <v>71078341</v>
      </c>
    </row>
    <row r="1098" spans="1:2" x14ac:dyDescent="0.2">
      <c r="A1098" t="s">
        <v>647</v>
      </c>
      <c r="B1098" s="82">
        <v>64535427</v>
      </c>
    </row>
    <row r="1099" spans="1:2" x14ac:dyDescent="0.2">
      <c r="A1099" t="s">
        <v>648</v>
      </c>
      <c r="B1099" s="82">
        <v>100046121</v>
      </c>
    </row>
    <row r="1100" spans="1:2" x14ac:dyDescent="0.2">
      <c r="A1100" t="s">
        <v>649</v>
      </c>
      <c r="B1100" s="82">
        <v>55453832</v>
      </c>
    </row>
    <row r="1101" spans="1:2" x14ac:dyDescent="0.2">
      <c r="A1101" t="s">
        <v>650</v>
      </c>
      <c r="B1101" s="82">
        <v>52680323</v>
      </c>
    </row>
    <row r="1102" spans="1:2" x14ac:dyDescent="0.2">
      <c r="A1102" t="s">
        <v>651</v>
      </c>
      <c r="B1102" s="82">
        <v>43715825</v>
      </c>
    </row>
    <row r="1103" spans="1:2" x14ac:dyDescent="0.2">
      <c r="A1103" t="s">
        <v>652</v>
      </c>
      <c r="B1103" s="82">
        <v>69273951</v>
      </c>
    </row>
    <row r="1104" spans="1:2" x14ac:dyDescent="0.2">
      <c r="A1104" t="s">
        <v>653</v>
      </c>
      <c r="B1104" s="82">
        <v>22110624</v>
      </c>
    </row>
    <row r="1105" spans="1:2" x14ac:dyDescent="0.2">
      <c r="A1105" t="s">
        <v>654</v>
      </c>
      <c r="B1105" s="82">
        <v>46743513</v>
      </c>
    </row>
    <row r="1106" spans="1:2" x14ac:dyDescent="0.2">
      <c r="A1106" t="s">
        <v>655</v>
      </c>
      <c r="B1106" s="82">
        <v>17041346</v>
      </c>
    </row>
    <row r="1107" spans="1:2" x14ac:dyDescent="0.2">
      <c r="A1107" t="s">
        <v>656</v>
      </c>
      <c r="B1107" s="82">
        <v>30417805</v>
      </c>
    </row>
    <row r="1108" spans="1:2" x14ac:dyDescent="0.2">
      <c r="A1108" t="s">
        <v>657</v>
      </c>
      <c r="B1108" s="82">
        <v>33247319</v>
      </c>
    </row>
    <row r="1109" spans="1:2" x14ac:dyDescent="0.2">
      <c r="A1109" t="s">
        <v>658</v>
      </c>
      <c r="B1109" s="82">
        <v>76231207</v>
      </c>
    </row>
    <row r="1110" spans="1:2" x14ac:dyDescent="0.2">
      <c r="A1110" t="s">
        <v>659</v>
      </c>
      <c r="B1110" s="82">
        <v>245600949</v>
      </c>
    </row>
    <row r="1111" spans="1:2" x14ac:dyDescent="0.2">
      <c r="A1111" t="s">
        <v>660</v>
      </c>
      <c r="B1111" s="82">
        <v>1304015220</v>
      </c>
    </row>
    <row r="1112" spans="1:2" x14ac:dyDescent="0.2">
      <c r="A1112" t="s">
        <v>661</v>
      </c>
      <c r="B1112" s="82">
        <v>-832663.3</v>
      </c>
    </row>
    <row r="1113" spans="1:2" x14ac:dyDescent="0.2">
      <c r="A1113" t="s">
        <v>662</v>
      </c>
      <c r="B1113" s="82">
        <v>-3918874</v>
      </c>
    </row>
    <row r="1114" spans="1:2" x14ac:dyDescent="0.2">
      <c r="A1114" t="s">
        <v>663</v>
      </c>
      <c r="B1114" s="82">
        <v>-2124465.7400000002</v>
      </c>
    </row>
    <row r="1115" spans="1:2" x14ac:dyDescent="0.2">
      <c r="A1115" t="s">
        <v>664</v>
      </c>
      <c r="B1115" s="82">
        <v>-1477304</v>
      </c>
    </row>
    <row r="1116" spans="1:2" x14ac:dyDescent="0.2">
      <c r="A1116" t="s">
        <v>665</v>
      </c>
      <c r="B1116" s="82">
        <v>-1747292.01</v>
      </c>
    </row>
    <row r="1117" spans="1:2" x14ac:dyDescent="0.2">
      <c r="A1117" t="s">
        <v>666</v>
      </c>
      <c r="B1117" s="82">
        <v>-2051169</v>
      </c>
    </row>
    <row r="1118" spans="1:2" x14ac:dyDescent="0.2">
      <c r="A1118" t="s">
        <v>667</v>
      </c>
      <c r="B1118" s="82">
        <v>-2612043</v>
      </c>
    </row>
    <row r="1119" spans="1:2" x14ac:dyDescent="0.2">
      <c r="A1119" t="s">
        <v>668</v>
      </c>
      <c r="B1119" s="82">
        <v>-3064476</v>
      </c>
    </row>
    <row r="1120" spans="1:2" x14ac:dyDescent="0.2">
      <c r="A1120" t="s">
        <v>669</v>
      </c>
      <c r="B1120" s="82">
        <v>-1815892</v>
      </c>
    </row>
    <row r="1121" spans="1:2" x14ac:dyDescent="0.2">
      <c r="A1121" t="s">
        <v>670</v>
      </c>
      <c r="B1121" s="82">
        <v>-2393200.84</v>
      </c>
    </row>
    <row r="1122" spans="1:2" x14ac:dyDescent="0.2">
      <c r="A1122" t="s">
        <v>671</v>
      </c>
      <c r="B1122" s="82">
        <v>-5548059</v>
      </c>
    </row>
    <row r="1123" spans="1:2" x14ac:dyDescent="0.2">
      <c r="A1123" t="s">
        <v>672</v>
      </c>
      <c r="B1123" s="82">
        <v>-2884206</v>
      </c>
    </row>
    <row r="1124" spans="1:2" x14ac:dyDescent="0.2">
      <c r="A1124" t="s">
        <v>673</v>
      </c>
      <c r="B1124" s="82">
        <v>-2035262.42</v>
      </c>
    </row>
    <row r="1125" spans="1:2" x14ac:dyDescent="0.2">
      <c r="A1125" t="s">
        <v>674</v>
      </c>
      <c r="B1125" s="82">
        <v>-2110075</v>
      </c>
    </row>
    <row r="1126" spans="1:2" x14ac:dyDescent="0.2">
      <c r="A1126" t="s">
        <v>675</v>
      </c>
      <c r="B1126" s="82">
        <v>-3654570</v>
      </c>
    </row>
    <row r="1127" spans="1:2" x14ac:dyDescent="0.2">
      <c r="A1127" t="s">
        <v>676</v>
      </c>
      <c r="B1127" s="82">
        <v>-1038683.24</v>
      </c>
    </row>
    <row r="1128" spans="1:2" x14ac:dyDescent="0.2">
      <c r="A1128" t="s">
        <v>677</v>
      </c>
      <c r="B1128" s="82">
        <v>-1292924</v>
      </c>
    </row>
    <row r="1129" spans="1:2" x14ac:dyDescent="0.2">
      <c r="A1129" t="s">
        <v>678</v>
      </c>
      <c r="B1129" s="82">
        <v>-1074832</v>
      </c>
    </row>
    <row r="1130" spans="1:2" x14ac:dyDescent="0.2">
      <c r="A1130" t="s">
        <v>679</v>
      </c>
      <c r="B1130" s="82">
        <v>-1418849.9</v>
      </c>
    </row>
    <row r="1131" spans="1:2" x14ac:dyDescent="0.2">
      <c r="A1131" t="s">
        <v>680</v>
      </c>
      <c r="B1131" s="82">
        <v>-1218201.42</v>
      </c>
    </row>
    <row r="1132" spans="1:2" x14ac:dyDescent="0.2">
      <c r="A1132" t="s">
        <v>681</v>
      </c>
      <c r="B1132" s="82">
        <v>-2449044</v>
      </c>
    </row>
    <row r="1133" spans="1:2" x14ac:dyDescent="0.2">
      <c r="A1133" t="s">
        <v>682</v>
      </c>
      <c r="B1133" s="82">
        <v>-18200000</v>
      </c>
    </row>
    <row r="1134" spans="1:2" x14ac:dyDescent="0.2">
      <c r="A1134" t="s">
        <v>683</v>
      </c>
      <c r="B1134" s="82">
        <v>-64962086.870000005</v>
      </c>
    </row>
    <row r="1135" spans="1:2" x14ac:dyDescent="0.2">
      <c r="A1135" t="s">
        <v>684</v>
      </c>
      <c r="B1135" s="82">
        <v>-1027.2</v>
      </c>
    </row>
    <row r="1136" spans="1:2" x14ac:dyDescent="0.2">
      <c r="A1136" t="s">
        <v>685</v>
      </c>
      <c r="B1136" s="82">
        <v>0</v>
      </c>
    </row>
    <row r="1137" spans="1:2" x14ac:dyDescent="0.2">
      <c r="A1137" t="s">
        <v>686</v>
      </c>
      <c r="B1137" s="82">
        <v>-138301.78</v>
      </c>
    </row>
    <row r="1138" spans="1:2" x14ac:dyDescent="0.2">
      <c r="A1138" t="s">
        <v>687</v>
      </c>
      <c r="B1138" s="82">
        <v>-42928</v>
      </c>
    </row>
    <row r="1139" spans="1:2" x14ac:dyDescent="0.2">
      <c r="A1139" t="s">
        <v>688</v>
      </c>
      <c r="B1139" s="82">
        <v>-36380</v>
      </c>
    </row>
    <row r="1140" spans="1:2" x14ac:dyDescent="0.2">
      <c r="A1140" t="s">
        <v>689</v>
      </c>
      <c r="B1140" s="82">
        <v>-15408</v>
      </c>
    </row>
    <row r="1141" spans="1:2" x14ac:dyDescent="0.2">
      <c r="A1141" t="s">
        <v>690</v>
      </c>
      <c r="B1141" s="82">
        <v>-150913</v>
      </c>
    </row>
    <row r="1142" spans="1:2" x14ac:dyDescent="0.2">
      <c r="A1142" t="s">
        <v>691</v>
      </c>
      <c r="B1142" s="82">
        <v>-48664</v>
      </c>
    </row>
    <row r="1143" spans="1:2" x14ac:dyDescent="0.2">
      <c r="A1143" t="s">
        <v>692</v>
      </c>
      <c r="B1143" s="82">
        <v>-26460</v>
      </c>
    </row>
    <row r="1144" spans="1:2" x14ac:dyDescent="0.2">
      <c r="A1144" t="s">
        <v>693</v>
      </c>
      <c r="B1144" s="82">
        <v>-131276.16</v>
      </c>
    </row>
    <row r="1145" spans="1:2" x14ac:dyDescent="0.2">
      <c r="A1145" t="s">
        <v>694</v>
      </c>
      <c r="B1145" s="82">
        <v>-64213</v>
      </c>
    </row>
    <row r="1146" spans="1:2" x14ac:dyDescent="0.2">
      <c r="A1146" t="s">
        <v>695</v>
      </c>
      <c r="B1146" s="82">
        <v>-51648</v>
      </c>
    </row>
    <row r="1147" spans="1:2" x14ac:dyDescent="0.2">
      <c r="A1147" t="s">
        <v>696</v>
      </c>
      <c r="B1147" s="82">
        <v>-111579.6</v>
      </c>
    </row>
    <row r="1148" spans="1:2" x14ac:dyDescent="0.2">
      <c r="A1148" t="s">
        <v>697</v>
      </c>
      <c r="B1148" s="82">
        <v>-39323</v>
      </c>
    </row>
    <row r="1149" spans="1:2" x14ac:dyDescent="0.2">
      <c r="A1149" t="s">
        <v>698</v>
      </c>
      <c r="B1149" s="82">
        <v>-136018</v>
      </c>
    </row>
    <row r="1150" spans="1:2" x14ac:dyDescent="0.2">
      <c r="A1150" t="s">
        <v>699</v>
      </c>
      <c r="B1150" s="82">
        <v>-44405</v>
      </c>
    </row>
    <row r="1151" spans="1:2" x14ac:dyDescent="0.2">
      <c r="A1151" t="s">
        <v>700</v>
      </c>
      <c r="B1151" s="82">
        <v>-81791</v>
      </c>
    </row>
    <row r="1152" spans="1:2" x14ac:dyDescent="0.2">
      <c r="A1152" t="s">
        <v>701</v>
      </c>
      <c r="B1152" s="82">
        <v>-20758</v>
      </c>
    </row>
    <row r="1153" spans="1:2" x14ac:dyDescent="0.2">
      <c r="A1153" t="s">
        <v>702</v>
      </c>
      <c r="B1153" s="82">
        <v>-31586.400000000001</v>
      </c>
    </row>
    <row r="1154" spans="1:2" x14ac:dyDescent="0.2">
      <c r="A1154" t="s">
        <v>703</v>
      </c>
      <c r="B1154" s="82">
        <v>-73658.8</v>
      </c>
    </row>
    <row r="1155" spans="1:2" x14ac:dyDescent="0.2">
      <c r="A1155" t="s">
        <v>704</v>
      </c>
      <c r="B1155" s="82">
        <v>-52537</v>
      </c>
    </row>
    <row r="1156" spans="1:2" x14ac:dyDescent="0.2">
      <c r="A1156" t="s">
        <v>705</v>
      </c>
      <c r="B1156" s="82">
        <v>-50000</v>
      </c>
    </row>
    <row r="1157" spans="1:2" x14ac:dyDescent="0.2">
      <c r="A1157" t="s">
        <v>706</v>
      </c>
      <c r="B1157" s="82">
        <v>-1348875.94</v>
      </c>
    </row>
    <row r="1158" spans="1:2" x14ac:dyDescent="0.2">
      <c r="A1158" t="s">
        <v>707</v>
      </c>
      <c r="B1158" s="82">
        <v>-30388.02</v>
      </c>
    </row>
    <row r="1159" spans="1:2" x14ac:dyDescent="0.2">
      <c r="A1159" t="s">
        <v>708</v>
      </c>
      <c r="B1159" s="82">
        <v>-77444</v>
      </c>
    </row>
    <row r="1160" spans="1:2" x14ac:dyDescent="0.2">
      <c r="A1160" t="s">
        <v>709</v>
      </c>
      <c r="B1160" s="82">
        <v>-71438.559999999998</v>
      </c>
    </row>
    <row r="1161" spans="1:2" x14ac:dyDescent="0.2">
      <c r="A1161" t="s">
        <v>710</v>
      </c>
      <c r="B1161" s="82">
        <v>-44838</v>
      </c>
    </row>
    <row r="1162" spans="1:2" x14ac:dyDescent="0.2">
      <c r="A1162" t="s">
        <v>711</v>
      </c>
      <c r="B1162" s="82">
        <v>-43752.45</v>
      </c>
    </row>
    <row r="1163" spans="1:2" x14ac:dyDescent="0.2">
      <c r="A1163" t="s">
        <v>712</v>
      </c>
      <c r="B1163" s="82">
        <v>-29853</v>
      </c>
    </row>
    <row r="1164" spans="1:2" x14ac:dyDescent="0.2">
      <c r="A1164" t="s">
        <v>713</v>
      </c>
      <c r="B1164" s="82">
        <v>-59420</v>
      </c>
    </row>
    <row r="1165" spans="1:2" x14ac:dyDescent="0.2">
      <c r="A1165" t="s">
        <v>714</v>
      </c>
      <c r="B1165" s="82">
        <v>-56883.89</v>
      </c>
    </row>
    <row r="1166" spans="1:2" x14ac:dyDescent="0.2">
      <c r="A1166" t="s">
        <v>715</v>
      </c>
      <c r="B1166" s="82">
        <v>-40308</v>
      </c>
    </row>
    <row r="1167" spans="1:2" x14ac:dyDescent="0.2">
      <c r="A1167" t="s">
        <v>716</v>
      </c>
      <c r="B1167" s="82">
        <v>-82818.02</v>
      </c>
    </row>
    <row r="1168" spans="1:2" x14ac:dyDescent="0.2">
      <c r="A1168" t="s">
        <v>717</v>
      </c>
      <c r="B1168" s="82">
        <v>-49006</v>
      </c>
    </row>
    <row r="1169" spans="1:2" x14ac:dyDescent="0.2">
      <c r="A1169" t="s">
        <v>718</v>
      </c>
      <c r="B1169" s="82">
        <v>-58173</v>
      </c>
    </row>
    <row r="1170" spans="1:2" x14ac:dyDescent="0.2">
      <c r="A1170" t="s">
        <v>719</v>
      </c>
      <c r="B1170" s="82">
        <v>-39376.01</v>
      </c>
    </row>
    <row r="1171" spans="1:2" x14ac:dyDescent="0.2">
      <c r="A1171" t="s">
        <v>720</v>
      </c>
      <c r="B1171" s="82">
        <v>-53970</v>
      </c>
    </row>
    <row r="1172" spans="1:2" x14ac:dyDescent="0.2">
      <c r="A1172" t="s">
        <v>721</v>
      </c>
      <c r="B1172" s="82">
        <v>-124481</v>
      </c>
    </row>
    <row r="1173" spans="1:2" x14ac:dyDescent="0.2">
      <c r="A1173" t="s">
        <v>722</v>
      </c>
      <c r="B1173" s="82">
        <v>-18232.82</v>
      </c>
    </row>
    <row r="1174" spans="1:2" x14ac:dyDescent="0.2">
      <c r="A1174" t="s">
        <v>723</v>
      </c>
      <c r="B1174" s="82">
        <v>-54369</v>
      </c>
    </row>
    <row r="1175" spans="1:2" x14ac:dyDescent="0.2">
      <c r="A1175" t="s">
        <v>724</v>
      </c>
      <c r="B1175" s="82">
        <v>-15106</v>
      </c>
    </row>
    <row r="1176" spans="1:2" x14ac:dyDescent="0.2">
      <c r="A1176" t="s">
        <v>725</v>
      </c>
      <c r="B1176" s="82">
        <v>-26137.43</v>
      </c>
    </row>
    <row r="1177" spans="1:2" x14ac:dyDescent="0.2">
      <c r="A1177" t="s">
        <v>726</v>
      </c>
      <c r="B1177" s="82">
        <v>-20918.5</v>
      </c>
    </row>
    <row r="1178" spans="1:2" x14ac:dyDescent="0.2">
      <c r="A1178" t="s">
        <v>727</v>
      </c>
      <c r="B1178" s="82">
        <v>-39109</v>
      </c>
    </row>
    <row r="1179" spans="1:2" x14ac:dyDescent="0.2">
      <c r="A1179" t="s">
        <v>728</v>
      </c>
      <c r="B1179" s="82">
        <v>-60000</v>
      </c>
    </row>
    <row r="1180" spans="1:2" x14ac:dyDescent="0.2">
      <c r="A1180" t="s">
        <v>729</v>
      </c>
      <c r="B1180" s="82">
        <v>-1096022.7000000002</v>
      </c>
    </row>
    <row r="1181" spans="1:2" x14ac:dyDescent="0.2">
      <c r="A1181" t="s">
        <v>730</v>
      </c>
      <c r="B1181" s="82">
        <v>-28622.5</v>
      </c>
    </row>
    <row r="1182" spans="1:2" x14ac:dyDescent="0.2">
      <c r="A1182" t="s">
        <v>731</v>
      </c>
      <c r="B1182" s="82">
        <v>-87526</v>
      </c>
    </row>
    <row r="1183" spans="1:2" x14ac:dyDescent="0.2">
      <c r="A1183" t="s">
        <v>732</v>
      </c>
      <c r="B1183" s="82">
        <v>-137682</v>
      </c>
    </row>
    <row r="1184" spans="1:2" x14ac:dyDescent="0.2">
      <c r="A1184" t="s">
        <v>733</v>
      </c>
      <c r="B1184" s="82">
        <v>-122977</v>
      </c>
    </row>
    <row r="1185" spans="1:2" x14ac:dyDescent="0.2">
      <c r="A1185" t="s">
        <v>734</v>
      </c>
      <c r="B1185" s="82">
        <v>-204370</v>
      </c>
    </row>
    <row r="1186" spans="1:2" x14ac:dyDescent="0.2">
      <c r="A1186" t="s">
        <v>735</v>
      </c>
      <c r="B1186" s="82">
        <v>-128266</v>
      </c>
    </row>
    <row r="1187" spans="1:2" x14ac:dyDescent="0.2">
      <c r="A1187" t="s">
        <v>736</v>
      </c>
      <c r="B1187" s="82">
        <v>-58342</v>
      </c>
    </row>
    <row r="1188" spans="1:2" x14ac:dyDescent="0.2">
      <c r="A1188" t="s">
        <v>737</v>
      </c>
      <c r="B1188" s="82">
        <v>-24102</v>
      </c>
    </row>
    <row r="1189" spans="1:2" x14ac:dyDescent="0.2">
      <c r="A1189" t="s">
        <v>738</v>
      </c>
      <c r="B1189" s="82">
        <v>-100437</v>
      </c>
    </row>
    <row r="1190" spans="1:2" x14ac:dyDescent="0.2">
      <c r="A1190" t="s">
        <v>739</v>
      </c>
      <c r="B1190" s="82">
        <v>-180511.78</v>
      </c>
    </row>
    <row r="1191" spans="1:2" x14ac:dyDescent="0.2">
      <c r="A1191" t="s">
        <v>740</v>
      </c>
      <c r="B1191" s="82">
        <v>-203487</v>
      </c>
    </row>
    <row r="1192" spans="1:2" x14ac:dyDescent="0.2">
      <c r="A1192" t="s">
        <v>741</v>
      </c>
      <c r="B1192" s="82">
        <v>-66634</v>
      </c>
    </row>
    <row r="1193" spans="1:2" x14ac:dyDescent="0.2">
      <c r="A1193" t="s">
        <v>742</v>
      </c>
      <c r="B1193" s="82">
        <v>-100644.57</v>
      </c>
    </row>
    <row r="1194" spans="1:2" x14ac:dyDescent="0.2">
      <c r="A1194" t="s">
        <v>743</v>
      </c>
      <c r="B1194" s="82">
        <v>-208887</v>
      </c>
    </row>
    <row r="1195" spans="1:2" x14ac:dyDescent="0.2">
      <c r="A1195" t="s">
        <v>744</v>
      </c>
      <c r="B1195" s="82">
        <v>-217857</v>
      </c>
    </row>
    <row r="1196" spans="1:2" x14ac:dyDescent="0.2">
      <c r="A1196" t="s">
        <v>745</v>
      </c>
      <c r="B1196" s="82">
        <v>-31458</v>
      </c>
    </row>
    <row r="1197" spans="1:2" x14ac:dyDescent="0.2">
      <c r="A1197" t="s">
        <v>746</v>
      </c>
      <c r="B1197" s="82">
        <v>-164513</v>
      </c>
    </row>
    <row r="1198" spans="1:2" x14ac:dyDescent="0.2">
      <c r="A1198" t="s">
        <v>747</v>
      </c>
      <c r="B1198" s="82">
        <v>-53514</v>
      </c>
    </row>
    <row r="1199" spans="1:2" x14ac:dyDescent="0.2">
      <c r="A1199" t="s">
        <v>748</v>
      </c>
      <c r="B1199" s="82">
        <v>-144717.5</v>
      </c>
    </row>
    <row r="1200" spans="1:2" x14ac:dyDescent="0.2">
      <c r="A1200" t="s">
        <v>749</v>
      </c>
      <c r="B1200" s="82">
        <v>-143326.5</v>
      </c>
    </row>
    <row r="1201" spans="1:2" x14ac:dyDescent="0.2">
      <c r="A1201" t="s">
        <v>750</v>
      </c>
      <c r="B1201" s="82">
        <v>-202177</v>
      </c>
    </row>
    <row r="1202" spans="1:2" x14ac:dyDescent="0.2">
      <c r="A1202" t="s">
        <v>751</v>
      </c>
      <c r="B1202" s="82">
        <v>-570000</v>
      </c>
    </row>
    <row r="1203" spans="1:2" x14ac:dyDescent="0.2">
      <c r="A1203" t="s">
        <v>752</v>
      </c>
      <c r="B1203" s="82">
        <v>-3180051.85</v>
      </c>
    </row>
    <row r="1204" spans="1:2" x14ac:dyDescent="0.2">
      <c r="A1204" t="s">
        <v>753</v>
      </c>
      <c r="B1204" s="82">
        <v>-4565158.87</v>
      </c>
    </row>
    <row r="1205" spans="1:2" x14ac:dyDescent="0.2">
      <c r="A1205" t="s">
        <v>754</v>
      </c>
      <c r="B1205" s="82">
        <v>-10648188</v>
      </c>
    </row>
    <row r="1206" spans="1:2" x14ac:dyDescent="0.2">
      <c r="A1206" t="s">
        <v>755</v>
      </c>
      <c r="B1206" s="82">
        <v>-6917744.96</v>
      </c>
    </row>
    <row r="1207" spans="1:2" x14ac:dyDescent="0.2">
      <c r="A1207" t="s">
        <v>756</v>
      </c>
      <c r="B1207" s="82">
        <v>-5041233</v>
      </c>
    </row>
    <row r="1208" spans="1:2" x14ac:dyDescent="0.2">
      <c r="A1208" t="s">
        <v>757</v>
      </c>
      <c r="B1208" s="82">
        <v>-5549123.7000000002</v>
      </c>
    </row>
    <row r="1209" spans="1:2" x14ac:dyDescent="0.2">
      <c r="A1209" t="s">
        <v>758</v>
      </c>
      <c r="B1209" s="82">
        <v>-4282840</v>
      </c>
    </row>
    <row r="1210" spans="1:2" x14ac:dyDescent="0.2">
      <c r="A1210" t="s">
        <v>759</v>
      </c>
      <c r="B1210" s="82">
        <v>-8200000</v>
      </c>
    </row>
    <row r="1211" spans="1:2" x14ac:dyDescent="0.2">
      <c r="A1211" t="s">
        <v>760</v>
      </c>
      <c r="B1211" s="82">
        <v>-4998361</v>
      </c>
    </row>
    <row r="1212" spans="1:2" x14ac:dyDescent="0.2">
      <c r="A1212" t="s">
        <v>761</v>
      </c>
      <c r="B1212" s="82">
        <v>-11472826</v>
      </c>
    </row>
    <row r="1213" spans="1:2" x14ac:dyDescent="0.2">
      <c r="A1213" t="s">
        <v>762</v>
      </c>
      <c r="B1213" s="82">
        <v>-8071803.2999999998</v>
      </c>
    </row>
    <row r="1214" spans="1:2" x14ac:dyDescent="0.2">
      <c r="A1214" t="s">
        <v>763</v>
      </c>
      <c r="B1214" s="82">
        <v>-8404843</v>
      </c>
    </row>
    <row r="1215" spans="1:2" x14ac:dyDescent="0.2">
      <c r="A1215" t="s">
        <v>764</v>
      </c>
      <c r="B1215" s="82">
        <v>-4732214</v>
      </c>
    </row>
    <row r="1216" spans="1:2" x14ac:dyDescent="0.2">
      <c r="A1216" t="s">
        <v>765</v>
      </c>
      <c r="B1216" s="82">
        <v>-5015281.6099999798</v>
      </c>
    </row>
    <row r="1217" spans="1:2" x14ac:dyDescent="0.2">
      <c r="A1217" t="s">
        <v>766</v>
      </c>
      <c r="B1217" s="82">
        <v>-4506854</v>
      </c>
    </row>
    <row r="1218" spans="1:2" x14ac:dyDescent="0.2">
      <c r="A1218" t="s">
        <v>767</v>
      </c>
      <c r="B1218" s="82">
        <v>-7983909</v>
      </c>
    </row>
    <row r="1219" spans="1:2" x14ac:dyDescent="0.2">
      <c r="A1219" t="s">
        <v>768</v>
      </c>
      <c r="B1219" s="82">
        <v>-1967980.94</v>
      </c>
    </row>
    <row r="1220" spans="1:2" x14ac:dyDescent="0.2">
      <c r="A1220" t="s">
        <v>769</v>
      </c>
      <c r="B1220" s="82">
        <v>-5786865</v>
      </c>
    </row>
    <row r="1221" spans="1:2" x14ac:dyDescent="0.2">
      <c r="A1221" t="s">
        <v>770</v>
      </c>
      <c r="B1221" s="82">
        <v>-2610948</v>
      </c>
    </row>
    <row r="1222" spans="1:2" x14ac:dyDescent="0.2">
      <c r="A1222" t="s">
        <v>771</v>
      </c>
      <c r="B1222" s="82">
        <v>-3260682.56</v>
      </c>
    </row>
    <row r="1223" spans="1:2" x14ac:dyDescent="0.2">
      <c r="A1223" t="s">
        <v>772</v>
      </c>
      <c r="B1223" s="82">
        <v>-3526474.89</v>
      </c>
    </row>
    <row r="1224" spans="1:2" x14ac:dyDescent="0.2">
      <c r="A1224" t="s">
        <v>773</v>
      </c>
      <c r="B1224" s="82">
        <v>-5023939</v>
      </c>
    </row>
    <row r="1225" spans="1:2" x14ac:dyDescent="0.2">
      <c r="A1225" t="s">
        <v>774</v>
      </c>
      <c r="B1225" s="82">
        <v>-10000000</v>
      </c>
    </row>
    <row r="1226" spans="1:2" x14ac:dyDescent="0.2">
      <c r="A1226" t="s">
        <v>775</v>
      </c>
      <c r="B1226" s="82">
        <v>-132567270.82999998</v>
      </c>
    </row>
    <row r="1227" spans="1:2" x14ac:dyDescent="0.2">
      <c r="A1227" t="s">
        <v>776</v>
      </c>
      <c r="B1227" s="82">
        <v>-4624169</v>
      </c>
    </row>
    <row r="1228" spans="1:2" x14ac:dyDescent="0.2">
      <c r="A1228" t="s">
        <v>777</v>
      </c>
      <c r="B1228" s="82">
        <v>-10813158</v>
      </c>
    </row>
    <row r="1229" spans="1:2" x14ac:dyDescent="0.2">
      <c r="A1229" t="s">
        <v>778</v>
      </c>
      <c r="B1229" s="82">
        <v>-7126866</v>
      </c>
    </row>
    <row r="1230" spans="1:2" x14ac:dyDescent="0.2">
      <c r="A1230" t="s">
        <v>779</v>
      </c>
      <c r="B1230" s="82">
        <v>-5209048</v>
      </c>
    </row>
    <row r="1231" spans="1:2" x14ac:dyDescent="0.2">
      <c r="A1231" t="s">
        <v>780</v>
      </c>
      <c r="B1231" s="82">
        <v>-5797246</v>
      </c>
    </row>
    <row r="1232" spans="1:2" x14ac:dyDescent="0.2">
      <c r="A1232" t="s">
        <v>781</v>
      </c>
      <c r="B1232" s="82">
        <v>-4440959</v>
      </c>
    </row>
    <row r="1233" spans="1:2" x14ac:dyDescent="0.2">
      <c r="A1233" t="s">
        <v>782</v>
      </c>
      <c r="B1233" s="82">
        <v>-8317762</v>
      </c>
    </row>
    <row r="1234" spans="1:2" x14ac:dyDescent="0.2">
      <c r="A1234" t="s">
        <v>783</v>
      </c>
      <c r="B1234" s="82">
        <v>-5079347</v>
      </c>
    </row>
    <row r="1235" spans="1:2" x14ac:dyDescent="0.2">
      <c r="A1235" t="s">
        <v>784</v>
      </c>
      <c r="B1235" s="82">
        <v>-11613571</v>
      </c>
    </row>
    <row r="1236" spans="1:2" x14ac:dyDescent="0.2">
      <c r="A1236" t="s">
        <v>785</v>
      </c>
      <c r="B1236" s="82">
        <v>-8335133</v>
      </c>
    </row>
    <row r="1237" spans="1:2" x14ac:dyDescent="0.2">
      <c r="A1237" t="s">
        <v>786</v>
      </c>
      <c r="B1237" s="82">
        <v>-8657336</v>
      </c>
    </row>
    <row r="1238" spans="1:2" x14ac:dyDescent="0.2">
      <c r="A1238" t="s">
        <v>787</v>
      </c>
      <c r="B1238" s="82">
        <v>-4857021</v>
      </c>
    </row>
    <row r="1239" spans="1:2" x14ac:dyDescent="0.2">
      <c r="A1239" t="s">
        <v>788</v>
      </c>
      <c r="B1239" s="82">
        <v>-5155302</v>
      </c>
    </row>
    <row r="1240" spans="1:2" x14ac:dyDescent="0.2">
      <c r="A1240" t="s">
        <v>789</v>
      </c>
      <c r="B1240" s="82">
        <v>-4769711</v>
      </c>
    </row>
    <row r="1241" spans="1:2" x14ac:dyDescent="0.2">
      <c r="A1241" t="s">
        <v>790</v>
      </c>
      <c r="B1241" s="82">
        <v>-8326247</v>
      </c>
    </row>
    <row r="1242" spans="1:2" x14ac:dyDescent="0.2">
      <c r="A1242" t="s">
        <v>791</v>
      </c>
      <c r="B1242" s="82">
        <v>-2017672</v>
      </c>
    </row>
    <row r="1243" spans="1:2" x14ac:dyDescent="0.2">
      <c r="A1243" t="s">
        <v>792</v>
      </c>
      <c r="B1243" s="82">
        <v>-6005747</v>
      </c>
    </row>
    <row r="1244" spans="1:2" x14ac:dyDescent="0.2">
      <c r="A1244" t="s">
        <v>793</v>
      </c>
      <c r="B1244" s="82">
        <v>-2679568</v>
      </c>
    </row>
    <row r="1245" spans="1:2" x14ac:dyDescent="0.2">
      <c r="A1245" t="s">
        <v>794</v>
      </c>
      <c r="B1245" s="82">
        <v>-3431537</v>
      </c>
    </row>
    <row r="1246" spans="1:2" x14ac:dyDescent="0.2">
      <c r="A1246" t="s">
        <v>795</v>
      </c>
      <c r="B1246" s="82">
        <v>-3690720</v>
      </c>
    </row>
    <row r="1247" spans="1:2" x14ac:dyDescent="0.2">
      <c r="A1247" t="s">
        <v>796</v>
      </c>
      <c r="B1247" s="82">
        <v>-5265225</v>
      </c>
    </row>
    <row r="1248" spans="1:2" x14ac:dyDescent="0.2">
      <c r="A1248" t="s">
        <v>797</v>
      </c>
      <c r="B1248" s="82">
        <v>-10630000</v>
      </c>
    </row>
    <row r="1249" spans="1:2" x14ac:dyDescent="0.2">
      <c r="A1249" t="s">
        <v>798</v>
      </c>
      <c r="B1249" s="82">
        <v>-136843345</v>
      </c>
    </row>
    <row r="1250" spans="1:2" x14ac:dyDescent="0.2">
      <c r="A1250" t="s">
        <v>799</v>
      </c>
      <c r="B1250" s="82">
        <v>0</v>
      </c>
    </row>
    <row r="1251" spans="1:2" x14ac:dyDescent="0.2">
      <c r="A1251" t="s">
        <v>800</v>
      </c>
      <c r="B1251" s="82">
        <v>0</v>
      </c>
    </row>
    <row r="1252" spans="1:2" x14ac:dyDescent="0.2">
      <c r="A1252" t="s">
        <v>801</v>
      </c>
      <c r="B1252" s="82">
        <v>0</v>
      </c>
    </row>
    <row r="1253" spans="1:2" x14ac:dyDescent="0.2">
      <c r="A1253" t="s">
        <v>802</v>
      </c>
      <c r="B1253" s="82">
        <v>-100000</v>
      </c>
    </row>
    <row r="1254" spans="1:2" x14ac:dyDescent="0.2">
      <c r="A1254" t="s">
        <v>803</v>
      </c>
      <c r="B1254" s="82">
        <v>-500000</v>
      </c>
    </row>
    <row r="1255" spans="1:2" x14ac:dyDescent="0.2">
      <c r="A1255" t="s">
        <v>804</v>
      </c>
      <c r="B1255" s="82">
        <v>-30000</v>
      </c>
    </row>
    <row r="1256" spans="1:2" x14ac:dyDescent="0.2">
      <c r="A1256" t="s">
        <v>805</v>
      </c>
      <c r="B1256" s="82">
        <v>-25000</v>
      </c>
    </row>
    <row r="1257" spans="1:2" x14ac:dyDescent="0.2">
      <c r="A1257" t="s">
        <v>806</v>
      </c>
      <c r="B1257" s="82">
        <v>0</v>
      </c>
    </row>
    <row r="1258" spans="1:2" x14ac:dyDescent="0.2">
      <c r="A1258" t="s">
        <v>807</v>
      </c>
      <c r="B1258" s="82">
        <v>-50000</v>
      </c>
    </row>
    <row r="1259" spans="1:2" x14ac:dyDescent="0.2">
      <c r="A1259" t="s">
        <v>808</v>
      </c>
      <c r="B1259" s="82">
        <v>0</v>
      </c>
    </row>
    <row r="1260" spans="1:2" x14ac:dyDescent="0.2">
      <c r="A1260" t="s">
        <v>809</v>
      </c>
      <c r="B1260" s="82">
        <v>-131153</v>
      </c>
    </row>
    <row r="1261" spans="1:2" x14ac:dyDescent="0.2">
      <c r="A1261" t="s">
        <v>810</v>
      </c>
      <c r="B1261" s="82">
        <v>-200000</v>
      </c>
    </row>
    <row r="1262" spans="1:2" x14ac:dyDescent="0.2">
      <c r="A1262" t="s">
        <v>811</v>
      </c>
      <c r="B1262" s="82">
        <v>-6077.87</v>
      </c>
    </row>
    <row r="1263" spans="1:2" x14ac:dyDescent="0.2">
      <c r="A1263" t="s">
        <v>812</v>
      </c>
      <c r="B1263" s="82">
        <v>-590625</v>
      </c>
    </row>
    <row r="1264" spans="1:2" x14ac:dyDescent="0.2">
      <c r="A1264" t="s">
        <v>813</v>
      </c>
      <c r="B1264" s="82">
        <v>-750000</v>
      </c>
    </row>
    <row r="1265" spans="1:2" x14ac:dyDescent="0.2">
      <c r="A1265" t="s">
        <v>814</v>
      </c>
      <c r="B1265" s="82">
        <v>0</v>
      </c>
    </row>
    <row r="1266" spans="1:2" x14ac:dyDescent="0.2">
      <c r="A1266" t="s">
        <v>815</v>
      </c>
      <c r="B1266" s="82">
        <v>-55297</v>
      </c>
    </row>
    <row r="1267" spans="1:2" x14ac:dyDescent="0.2">
      <c r="A1267" t="s">
        <v>816</v>
      </c>
      <c r="B1267" s="82">
        <v>-27497</v>
      </c>
    </row>
    <row r="1268" spans="1:2" x14ac:dyDescent="0.2">
      <c r="A1268" t="s">
        <v>817</v>
      </c>
      <c r="B1268" s="82">
        <v>0</v>
      </c>
    </row>
    <row r="1269" spans="1:2" x14ac:dyDescent="0.2">
      <c r="A1269" t="s">
        <v>818</v>
      </c>
      <c r="B1269" s="82">
        <v>0</v>
      </c>
    </row>
    <row r="1270" spans="1:2" x14ac:dyDescent="0.2">
      <c r="A1270" t="s">
        <v>819</v>
      </c>
      <c r="B1270" s="82">
        <v>-2339958</v>
      </c>
    </row>
    <row r="1271" spans="1:2" x14ac:dyDescent="0.2">
      <c r="A1271" t="s">
        <v>820</v>
      </c>
      <c r="B1271" s="82">
        <v>-250000</v>
      </c>
    </row>
    <row r="1272" spans="1:2" x14ac:dyDescent="0.2">
      <c r="A1272" t="s">
        <v>821</v>
      </c>
      <c r="B1272" s="82">
        <v>-5055607.87</v>
      </c>
    </row>
    <row r="1273" spans="1:2" x14ac:dyDescent="0.2">
      <c r="A1273" t="s">
        <v>822</v>
      </c>
      <c r="B1273" s="82">
        <v>-371239.07</v>
      </c>
    </row>
    <row r="1274" spans="1:2" x14ac:dyDescent="0.2">
      <c r="A1274" t="s">
        <v>823</v>
      </c>
      <c r="B1274" s="82">
        <v>-671839</v>
      </c>
    </row>
    <row r="1275" spans="1:2" x14ac:dyDescent="0.2">
      <c r="A1275" t="s">
        <v>824</v>
      </c>
      <c r="B1275" s="82">
        <v>-919189.71</v>
      </c>
    </row>
    <row r="1276" spans="1:2" x14ac:dyDescent="0.2">
      <c r="A1276" t="s">
        <v>825</v>
      </c>
      <c r="B1276" s="82">
        <v>-898632</v>
      </c>
    </row>
    <row r="1277" spans="1:2" x14ac:dyDescent="0.2">
      <c r="A1277" t="s">
        <v>826</v>
      </c>
      <c r="B1277" s="82">
        <v>-1613120.19</v>
      </c>
    </row>
    <row r="1278" spans="1:2" x14ac:dyDescent="0.2">
      <c r="A1278" t="s">
        <v>827</v>
      </c>
      <c r="B1278" s="82">
        <v>-1500000</v>
      </c>
    </row>
    <row r="1279" spans="1:2" x14ac:dyDescent="0.2">
      <c r="A1279" t="s">
        <v>828</v>
      </c>
      <c r="B1279" s="82">
        <v>-1373548</v>
      </c>
    </row>
    <row r="1280" spans="1:2" x14ac:dyDescent="0.2">
      <c r="A1280" t="s">
        <v>829</v>
      </c>
      <c r="B1280" s="82">
        <v>-385359</v>
      </c>
    </row>
    <row r="1281" spans="1:2" x14ac:dyDescent="0.2">
      <c r="A1281" t="s">
        <v>830</v>
      </c>
      <c r="B1281" s="82">
        <v>-1064874</v>
      </c>
    </row>
    <row r="1282" spans="1:2" x14ac:dyDescent="0.2">
      <c r="A1282" t="s">
        <v>831</v>
      </c>
      <c r="B1282" s="82">
        <v>-1899548.28</v>
      </c>
    </row>
    <row r="1283" spans="1:2" x14ac:dyDescent="0.2">
      <c r="A1283" t="s">
        <v>832</v>
      </c>
      <c r="B1283" s="82">
        <v>-1583505</v>
      </c>
    </row>
    <row r="1284" spans="1:2" x14ac:dyDescent="0.2">
      <c r="A1284" t="s">
        <v>833</v>
      </c>
      <c r="B1284" s="82">
        <v>-631483</v>
      </c>
    </row>
    <row r="1285" spans="1:2" x14ac:dyDescent="0.2">
      <c r="A1285" t="s">
        <v>834</v>
      </c>
      <c r="B1285" s="82">
        <v>-987570.86</v>
      </c>
    </row>
    <row r="1286" spans="1:2" x14ac:dyDescent="0.2">
      <c r="A1286" t="s">
        <v>835</v>
      </c>
      <c r="B1286" s="82">
        <v>-681005</v>
      </c>
    </row>
    <row r="1287" spans="1:2" x14ac:dyDescent="0.2">
      <c r="A1287" t="s">
        <v>836</v>
      </c>
      <c r="B1287" s="82">
        <v>-1176846</v>
      </c>
    </row>
    <row r="1288" spans="1:2" x14ac:dyDescent="0.2">
      <c r="A1288" t="s">
        <v>837</v>
      </c>
      <c r="B1288" s="82">
        <v>-525866.09</v>
      </c>
    </row>
    <row r="1289" spans="1:2" x14ac:dyDescent="0.2">
      <c r="A1289" t="s">
        <v>838</v>
      </c>
      <c r="B1289" s="82">
        <v>-474450</v>
      </c>
    </row>
    <row r="1290" spans="1:2" x14ac:dyDescent="0.2">
      <c r="A1290" t="s">
        <v>839</v>
      </c>
      <c r="B1290" s="82">
        <v>-784103</v>
      </c>
    </row>
    <row r="1291" spans="1:2" x14ac:dyDescent="0.2">
      <c r="A1291" t="s">
        <v>840</v>
      </c>
      <c r="B1291" s="82">
        <v>-823502.13</v>
      </c>
    </row>
    <row r="1292" spans="1:2" x14ac:dyDescent="0.2">
      <c r="A1292" t="s">
        <v>841</v>
      </c>
      <c r="B1292" s="82">
        <v>-546755.13</v>
      </c>
    </row>
    <row r="1293" spans="1:2" x14ac:dyDescent="0.2">
      <c r="A1293" t="s">
        <v>842</v>
      </c>
      <c r="B1293" s="82">
        <v>-3008748</v>
      </c>
    </row>
    <row r="1294" spans="1:2" x14ac:dyDescent="0.2">
      <c r="A1294" t="s">
        <v>843</v>
      </c>
      <c r="B1294" s="82">
        <v>-14500000</v>
      </c>
    </row>
    <row r="1295" spans="1:2" x14ac:dyDescent="0.2">
      <c r="A1295" t="s">
        <v>844</v>
      </c>
      <c r="B1295" s="82">
        <v>-36421183.460000001</v>
      </c>
    </row>
    <row r="1296" spans="1:2" x14ac:dyDescent="0.2">
      <c r="A1296" t="s">
        <v>845</v>
      </c>
      <c r="B1296" s="82">
        <v>0</v>
      </c>
    </row>
    <row r="1297" spans="1:2" x14ac:dyDescent="0.2">
      <c r="A1297" t="s">
        <v>846</v>
      </c>
      <c r="B1297" s="82">
        <v>0</v>
      </c>
    </row>
    <row r="1298" spans="1:2" x14ac:dyDescent="0.2">
      <c r="A1298" t="s">
        <v>847</v>
      </c>
      <c r="B1298" s="82">
        <v>0</v>
      </c>
    </row>
    <row r="1299" spans="1:2" x14ac:dyDescent="0.2">
      <c r="A1299" t="s">
        <v>848</v>
      </c>
      <c r="B1299" s="82">
        <v>0</v>
      </c>
    </row>
    <row r="1300" spans="1:2" x14ac:dyDescent="0.2">
      <c r="A1300" t="s">
        <v>849</v>
      </c>
      <c r="B1300" s="82">
        <v>0</v>
      </c>
    </row>
    <row r="1301" spans="1:2" x14ac:dyDescent="0.2">
      <c r="A1301" t="s">
        <v>850</v>
      </c>
      <c r="B1301" s="82">
        <v>0</v>
      </c>
    </row>
    <row r="1302" spans="1:2" x14ac:dyDescent="0.2">
      <c r="A1302" t="s">
        <v>851</v>
      </c>
      <c r="B1302" s="82">
        <v>-1000</v>
      </c>
    </row>
    <row r="1303" spans="1:2" x14ac:dyDescent="0.2">
      <c r="A1303" t="s">
        <v>852</v>
      </c>
      <c r="B1303" s="82">
        <v>0</v>
      </c>
    </row>
    <row r="1304" spans="1:2" x14ac:dyDescent="0.2">
      <c r="A1304" t="s">
        <v>853</v>
      </c>
      <c r="B1304" s="82">
        <v>0</v>
      </c>
    </row>
    <row r="1305" spans="1:2" x14ac:dyDescent="0.2">
      <c r="A1305" t="s">
        <v>854</v>
      </c>
      <c r="B1305" s="82">
        <v>0</v>
      </c>
    </row>
    <row r="1306" spans="1:2" x14ac:dyDescent="0.2">
      <c r="A1306" t="s">
        <v>855</v>
      </c>
      <c r="B1306" s="82">
        <v>0</v>
      </c>
    </row>
    <row r="1307" spans="1:2" x14ac:dyDescent="0.2">
      <c r="A1307" t="s">
        <v>856</v>
      </c>
      <c r="B1307" s="82">
        <v>0</v>
      </c>
    </row>
    <row r="1308" spans="1:2" x14ac:dyDescent="0.2">
      <c r="A1308" t="s">
        <v>857</v>
      </c>
      <c r="B1308" s="82">
        <v>0</v>
      </c>
    </row>
    <row r="1309" spans="1:2" x14ac:dyDescent="0.2">
      <c r="A1309" t="s">
        <v>858</v>
      </c>
      <c r="B1309" s="82">
        <v>0</v>
      </c>
    </row>
    <row r="1310" spans="1:2" x14ac:dyDescent="0.2">
      <c r="A1310" t="s">
        <v>859</v>
      </c>
      <c r="B1310" s="82">
        <v>0</v>
      </c>
    </row>
    <row r="1311" spans="1:2" x14ac:dyDescent="0.2">
      <c r="A1311" t="s">
        <v>860</v>
      </c>
      <c r="B1311" s="82">
        <v>0</v>
      </c>
    </row>
    <row r="1312" spans="1:2" x14ac:dyDescent="0.2">
      <c r="A1312" t="s">
        <v>861</v>
      </c>
      <c r="B1312" s="82">
        <v>0</v>
      </c>
    </row>
    <row r="1313" spans="1:2" x14ac:dyDescent="0.2">
      <c r="A1313" t="s">
        <v>862</v>
      </c>
      <c r="B1313" s="82">
        <v>0</v>
      </c>
    </row>
    <row r="1314" spans="1:2" x14ac:dyDescent="0.2">
      <c r="A1314" t="s">
        <v>863</v>
      </c>
      <c r="B1314" s="82">
        <v>0</v>
      </c>
    </row>
    <row r="1315" spans="1:2" x14ac:dyDescent="0.2">
      <c r="A1315" t="s">
        <v>864</v>
      </c>
      <c r="B1315" s="82">
        <v>0</v>
      </c>
    </row>
    <row r="1316" spans="1:2" x14ac:dyDescent="0.2">
      <c r="A1316" t="s">
        <v>865</v>
      </c>
      <c r="B1316" s="82">
        <v>0</v>
      </c>
    </row>
    <row r="1317" spans="1:2" x14ac:dyDescent="0.2">
      <c r="A1317" t="s">
        <v>866</v>
      </c>
      <c r="B1317" s="82">
        <v>0</v>
      </c>
    </row>
    <row r="1318" spans="1:2" x14ac:dyDescent="0.2">
      <c r="A1318" t="s">
        <v>867</v>
      </c>
      <c r="B1318" s="82">
        <v>-1000</v>
      </c>
    </row>
    <row r="1319" spans="1:2" x14ac:dyDescent="0.2">
      <c r="A1319" t="s">
        <v>868</v>
      </c>
      <c r="B1319" s="82">
        <v>15793780</v>
      </c>
    </row>
    <row r="1320" spans="1:2" x14ac:dyDescent="0.2">
      <c r="A1320" t="s">
        <v>869</v>
      </c>
      <c r="B1320" s="82">
        <v>45590646</v>
      </c>
    </row>
    <row r="1321" spans="1:2" x14ac:dyDescent="0.2">
      <c r="A1321" t="s">
        <v>870</v>
      </c>
      <c r="B1321" s="82">
        <v>36446445</v>
      </c>
    </row>
    <row r="1322" spans="1:2" x14ac:dyDescent="0.2">
      <c r="A1322" t="s">
        <v>871</v>
      </c>
      <c r="B1322" s="82">
        <v>29899832</v>
      </c>
    </row>
    <row r="1323" spans="1:2" x14ac:dyDescent="0.2">
      <c r="A1323" t="s">
        <v>872</v>
      </c>
      <c r="B1323" s="82">
        <v>68809231</v>
      </c>
    </row>
    <row r="1324" spans="1:2" x14ac:dyDescent="0.2">
      <c r="A1324" t="s">
        <v>873</v>
      </c>
      <c r="B1324" s="82">
        <v>46900961</v>
      </c>
    </row>
    <row r="1325" spans="1:2" x14ac:dyDescent="0.2">
      <c r="A1325" t="s">
        <v>874</v>
      </c>
      <c r="B1325" s="82">
        <v>32961879</v>
      </c>
    </row>
    <row r="1326" spans="1:2" x14ac:dyDescent="0.2">
      <c r="A1326" t="s">
        <v>875</v>
      </c>
      <c r="B1326" s="82">
        <v>21376472</v>
      </c>
    </row>
    <row r="1327" spans="1:2" x14ac:dyDescent="0.2">
      <c r="A1327" t="s">
        <v>876</v>
      </c>
      <c r="B1327" s="82">
        <v>56507544</v>
      </c>
    </row>
    <row r="1328" spans="1:2" x14ac:dyDescent="0.2">
      <c r="A1328" t="s">
        <v>877</v>
      </c>
      <c r="B1328" s="82">
        <v>51776269</v>
      </c>
    </row>
    <row r="1329" spans="1:2" x14ac:dyDescent="0.2">
      <c r="A1329" t="s">
        <v>878</v>
      </c>
      <c r="B1329" s="82">
        <v>84061855</v>
      </c>
    </row>
    <row r="1330" spans="1:2" x14ac:dyDescent="0.2">
      <c r="A1330" t="s">
        <v>879</v>
      </c>
      <c r="B1330" s="82">
        <v>46829474</v>
      </c>
    </row>
    <row r="1331" spans="1:2" x14ac:dyDescent="0.2">
      <c r="A1331" t="s">
        <v>880</v>
      </c>
      <c r="B1331" s="82">
        <v>44384530</v>
      </c>
    </row>
    <row r="1332" spans="1:2" x14ac:dyDescent="0.2">
      <c r="A1332" t="s">
        <v>881</v>
      </c>
      <c r="B1332" s="82">
        <v>35525086</v>
      </c>
    </row>
    <row r="1333" spans="1:2" x14ac:dyDescent="0.2">
      <c r="A1333" t="s">
        <v>882</v>
      </c>
      <c r="B1333" s="82">
        <v>55230270</v>
      </c>
    </row>
    <row r="1334" spans="1:2" x14ac:dyDescent="0.2">
      <c r="A1334" t="s">
        <v>883</v>
      </c>
      <c r="B1334" s="82">
        <v>18483998</v>
      </c>
    </row>
    <row r="1335" spans="1:2" x14ac:dyDescent="0.2">
      <c r="A1335" t="s">
        <v>884</v>
      </c>
      <c r="B1335" s="82">
        <v>38833304</v>
      </c>
    </row>
    <row r="1336" spans="1:2" x14ac:dyDescent="0.2">
      <c r="A1336" t="s">
        <v>885</v>
      </c>
      <c r="B1336" s="82">
        <v>12454588</v>
      </c>
    </row>
    <row r="1337" spans="1:2" x14ac:dyDescent="0.2">
      <c r="A1337" t="s">
        <v>886</v>
      </c>
      <c r="B1337" s="82">
        <v>24712329</v>
      </c>
    </row>
    <row r="1338" spans="1:2" x14ac:dyDescent="0.2">
      <c r="A1338" t="s">
        <v>887</v>
      </c>
      <c r="B1338" s="82">
        <v>27717984</v>
      </c>
    </row>
    <row r="1339" spans="1:2" x14ac:dyDescent="0.2">
      <c r="A1339" t="s">
        <v>888</v>
      </c>
      <c r="B1339" s="82">
        <v>63115695</v>
      </c>
    </row>
    <row r="1340" spans="1:2" x14ac:dyDescent="0.2">
      <c r="A1340" t="s">
        <v>889</v>
      </c>
      <c r="B1340" s="82">
        <v>201970949</v>
      </c>
    </row>
    <row r="1341" spans="1:2" x14ac:dyDescent="0.2">
      <c r="A1341" t="s">
        <v>890</v>
      </c>
      <c r="B1341" s="82">
        <v>1059383121</v>
      </c>
    </row>
    <row r="1342" spans="1:2" x14ac:dyDescent="0.2">
      <c r="A1342" t="s">
        <v>891</v>
      </c>
      <c r="B1342" s="82">
        <v>15793780</v>
      </c>
    </row>
    <row r="1343" spans="1:2" x14ac:dyDescent="0.2">
      <c r="A1343" t="s">
        <v>892</v>
      </c>
      <c r="B1343" s="82">
        <v>45590646</v>
      </c>
    </row>
    <row r="1344" spans="1:2" x14ac:dyDescent="0.2">
      <c r="A1344" t="s">
        <v>893</v>
      </c>
      <c r="B1344" s="82">
        <v>36446445</v>
      </c>
    </row>
    <row r="1345" spans="1:2" x14ac:dyDescent="0.2">
      <c r="A1345" t="s">
        <v>894</v>
      </c>
      <c r="B1345" s="82">
        <v>29899832</v>
      </c>
    </row>
    <row r="1346" spans="1:2" x14ac:dyDescent="0.2">
      <c r="A1346" t="s">
        <v>895</v>
      </c>
      <c r="B1346" s="82">
        <v>68809231</v>
      </c>
    </row>
    <row r="1347" spans="1:2" x14ac:dyDescent="0.2">
      <c r="A1347" t="s">
        <v>896</v>
      </c>
      <c r="B1347" s="82">
        <v>46900961</v>
      </c>
    </row>
    <row r="1348" spans="1:2" x14ac:dyDescent="0.2">
      <c r="A1348" t="s">
        <v>897</v>
      </c>
      <c r="B1348" s="82">
        <v>32961879</v>
      </c>
    </row>
    <row r="1349" spans="1:2" x14ac:dyDescent="0.2">
      <c r="A1349" t="s">
        <v>898</v>
      </c>
      <c r="B1349" s="82">
        <v>21376472</v>
      </c>
    </row>
    <row r="1350" spans="1:2" x14ac:dyDescent="0.2">
      <c r="A1350" t="s">
        <v>899</v>
      </c>
      <c r="B1350" s="82">
        <v>56507544</v>
      </c>
    </row>
    <row r="1351" spans="1:2" x14ac:dyDescent="0.2">
      <c r="A1351" t="s">
        <v>900</v>
      </c>
      <c r="B1351" s="82">
        <v>51776269</v>
      </c>
    </row>
    <row r="1352" spans="1:2" x14ac:dyDescent="0.2">
      <c r="A1352" t="s">
        <v>901</v>
      </c>
      <c r="B1352" s="82">
        <v>84061855</v>
      </c>
    </row>
    <row r="1353" spans="1:2" x14ac:dyDescent="0.2">
      <c r="A1353" t="s">
        <v>902</v>
      </c>
      <c r="B1353" s="82">
        <v>46829474</v>
      </c>
    </row>
    <row r="1354" spans="1:2" x14ac:dyDescent="0.2">
      <c r="A1354" t="s">
        <v>903</v>
      </c>
      <c r="B1354" s="82">
        <v>44384530</v>
      </c>
    </row>
    <row r="1355" spans="1:2" x14ac:dyDescent="0.2">
      <c r="A1355" t="s">
        <v>904</v>
      </c>
      <c r="B1355" s="82">
        <v>35525086</v>
      </c>
    </row>
    <row r="1356" spans="1:2" x14ac:dyDescent="0.2">
      <c r="A1356" t="s">
        <v>905</v>
      </c>
      <c r="B1356" s="82">
        <v>55230270</v>
      </c>
    </row>
    <row r="1357" spans="1:2" x14ac:dyDescent="0.2">
      <c r="A1357" t="s">
        <v>906</v>
      </c>
      <c r="B1357" s="82">
        <v>18483998</v>
      </c>
    </row>
    <row r="1358" spans="1:2" x14ac:dyDescent="0.2">
      <c r="A1358" t="s">
        <v>907</v>
      </c>
      <c r="B1358" s="82">
        <v>38833304</v>
      </c>
    </row>
    <row r="1359" spans="1:2" x14ac:dyDescent="0.2">
      <c r="A1359" t="s">
        <v>908</v>
      </c>
      <c r="B1359" s="82">
        <v>12454588</v>
      </c>
    </row>
    <row r="1360" spans="1:2" x14ac:dyDescent="0.2">
      <c r="A1360" t="s">
        <v>909</v>
      </c>
      <c r="B1360" s="82">
        <v>24712329</v>
      </c>
    </row>
    <row r="1361" spans="1:2" x14ac:dyDescent="0.2">
      <c r="A1361" t="s">
        <v>910</v>
      </c>
      <c r="B1361" s="82">
        <v>27717984</v>
      </c>
    </row>
    <row r="1362" spans="1:2" x14ac:dyDescent="0.2">
      <c r="A1362" t="s">
        <v>911</v>
      </c>
      <c r="B1362" s="82">
        <v>63115695</v>
      </c>
    </row>
    <row r="1363" spans="1:2" x14ac:dyDescent="0.2">
      <c r="A1363" t="s">
        <v>912</v>
      </c>
      <c r="B1363" s="82">
        <v>201970949</v>
      </c>
    </row>
    <row r="1364" spans="1:2" x14ac:dyDescent="0.2">
      <c r="A1364" t="s">
        <v>913</v>
      </c>
      <c r="B1364" s="82">
        <v>1059383121</v>
      </c>
    </row>
    <row r="1365" spans="1:2" x14ac:dyDescent="0.2">
      <c r="A1365" t="s">
        <v>914</v>
      </c>
      <c r="B1365" s="82">
        <v>-17756.400000000001</v>
      </c>
    </row>
    <row r="1366" spans="1:2" x14ac:dyDescent="0.2">
      <c r="A1366" t="s">
        <v>915</v>
      </c>
      <c r="B1366" s="82">
        <v>-94520</v>
      </c>
    </row>
    <row r="1367" spans="1:2" x14ac:dyDescent="0.2">
      <c r="A1367" t="s">
        <v>916</v>
      </c>
      <c r="B1367" s="82">
        <v>-34079.78</v>
      </c>
    </row>
    <row r="1368" spans="1:2" x14ac:dyDescent="0.2">
      <c r="A1368" t="s">
        <v>917</v>
      </c>
      <c r="B1368" s="82">
        <v>-17767</v>
      </c>
    </row>
    <row r="1369" spans="1:2" x14ac:dyDescent="0.2">
      <c r="A1369" t="s">
        <v>918</v>
      </c>
      <c r="B1369" s="82">
        <v>-5541.9</v>
      </c>
    </row>
    <row r="1370" spans="1:2" x14ac:dyDescent="0.2">
      <c r="A1370" t="s">
        <v>919</v>
      </c>
      <c r="B1370" s="82">
        <v>-24076</v>
      </c>
    </row>
    <row r="1371" spans="1:2" x14ac:dyDescent="0.2">
      <c r="A1371" t="s">
        <v>920</v>
      </c>
      <c r="B1371" s="82">
        <v>-60984</v>
      </c>
    </row>
    <row r="1372" spans="1:2" x14ac:dyDescent="0.2">
      <c r="A1372" t="s">
        <v>921</v>
      </c>
      <c r="B1372" s="82">
        <v>-43435</v>
      </c>
    </row>
    <row r="1373" spans="1:2" x14ac:dyDescent="0.2">
      <c r="A1373" t="s">
        <v>922</v>
      </c>
      <c r="B1373" s="82">
        <v>-95925</v>
      </c>
    </row>
    <row r="1374" spans="1:2" x14ac:dyDescent="0.2">
      <c r="A1374" t="s">
        <v>923</v>
      </c>
      <c r="B1374" s="82">
        <v>-57621.89</v>
      </c>
    </row>
    <row r="1375" spans="1:2" x14ac:dyDescent="0.2">
      <c r="A1375" t="s">
        <v>924</v>
      </c>
      <c r="B1375" s="82">
        <v>-93319</v>
      </c>
    </row>
    <row r="1376" spans="1:2" x14ac:dyDescent="0.2">
      <c r="A1376" t="s">
        <v>925</v>
      </c>
      <c r="B1376" s="82">
        <v>-62024</v>
      </c>
    </row>
    <row r="1377" spans="1:2" x14ac:dyDescent="0.2">
      <c r="A1377" t="s">
        <v>926</v>
      </c>
      <c r="B1377" s="82">
        <v>-37925.46</v>
      </c>
    </row>
    <row r="1378" spans="1:2" x14ac:dyDescent="0.2">
      <c r="A1378" t="s">
        <v>927</v>
      </c>
      <c r="B1378" s="82">
        <v>-78858</v>
      </c>
    </row>
    <row r="1379" spans="1:2" x14ac:dyDescent="0.2">
      <c r="A1379" t="s">
        <v>928</v>
      </c>
      <c r="B1379" s="82">
        <v>-123926</v>
      </c>
    </row>
    <row r="1380" spans="1:2" x14ac:dyDescent="0.2">
      <c r="A1380" t="s">
        <v>929</v>
      </c>
      <c r="B1380" s="82">
        <v>-11505.66</v>
      </c>
    </row>
    <row r="1381" spans="1:2" x14ac:dyDescent="0.2">
      <c r="A1381" t="s">
        <v>930</v>
      </c>
      <c r="B1381" s="82">
        <v>-43211</v>
      </c>
    </row>
    <row r="1382" spans="1:2" x14ac:dyDescent="0.2">
      <c r="A1382" t="s">
        <v>931</v>
      </c>
      <c r="B1382" s="82">
        <v>-47971</v>
      </c>
    </row>
    <row r="1383" spans="1:2" x14ac:dyDescent="0.2">
      <c r="A1383" t="s">
        <v>932</v>
      </c>
      <c r="B1383" s="82">
        <v>-24017.360000000001</v>
      </c>
    </row>
    <row r="1384" spans="1:2" x14ac:dyDescent="0.2">
      <c r="A1384" t="s">
        <v>933</v>
      </c>
      <c r="B1384" s="82">
        <v>0</v>
      </c>
    </row>
    <row r="1385" spans="1:2" x14ac:dyDescent="0.2">
      <c r="A1385" t="s">
        <v>934</v>
      </c>
      <c r="B1385" s="82">
        <v>-2250.4899999999998</v>
      </c>
    </row>
    <row r="1386" spans="1:2" x14ac:dyDescent="0.2">
      <c r="A1386" t="s">
        <v>935</v>
      </c>
      <c r="B1386" s="82">
        <v>-125000</v>
      </c>
    </row>
    <row r="1387" spans="1:2" x14ac:dyDescent="0.2">
      <c r="A1387" t="s">
        <v>936</v>
      </c>
      <c r="B1387" s="82">
        <v>-1101714.94</v>
      </c>
    </row>
    <row r="1388" spans="1:2" x14ac:dyDescent="0.2">
      <c r="A1388" t="s">
        <v>937</v>
      </c>
      <c r="B1388" s="82">
        <v>-64.2</v>
      </c>
    </row>
    <row r="1389" spans="1:2" x14ac:dyDescent="0.2">
      <c r="A1389" t="s">
        <v>938</v>
      </c>
      <c r="B1389" s="82">
        <v>0</v>
      </c>
    </row>
    <row r="1390" spans="1:2" x14ac:dyDescent="0.2">
      <c r="A1390" t="s">
        <v>939</v>
      </c>
      <c r="B1390" s="82">
        <v>-568.04</v>
      </c>
    </row>
    <row r="1391" spans="1:2" x14ac:dyDescent="0.2">
      <c r="A1391" t="s">
        <v>940</v>
      </c>
      <c r="B1391" s="82">
        <v>-102</v>
      </c>
    </row>
    <row r="1392" spans="1:2" x14ac:dyDescent="0.2">
      <c r="A1392" t="s">
        <v>941</v>
      </c>
      <c r="B1392" s="82">
        <v>0</v>
      </c>
    </row>
    <row r="1393" spans="1:2" x14ac:dyDescent="0.2">
      <c r="A1393" t="s">
        <v>942</v>
      </c>
      <c r="B1393" s="82">
        <v>-90</v>
      </c>
    </row>
    <row r="1394" spans="1:2" x14ac:dyDescent="0.2">
      <c r="A1394" t="s">
        <v>943</v>
      </c>
      <c r="B1394" s="82">
        <v>0</v>
      </c>
    </row>
    <row r="1395" spans="1:2" x14ac:dyDescent="0.2">
      <c r="A1395" t="s">
        <v>944</v>
      </c>
      <c r="B1395" s="82">
        <v>-3041</v>
      </c>
    </row>
    <row r="1396" spans="1:2" x14ac:dyDescent="0.2">
      <c r="A1396" t="s">
        <v>945</v>
      </c>
      <c r="B1396" s="82">
        <v>-1654</v>
      </c>
    </row>
    <row r="1397" spans="1:2" x14ac:dyDescent="0.2">
      <c r="A1397" t="s">
        <v>946</v>
      </c>
      <c r="B1397" s="82">
        <v>-332.77</v>
      </c>
    </row>
    <row r="1398" spans="1:2" x14ac:dyDescent="0.2">
      <c r="A1398" t="s">
        <v>947</v>
      </c>
      <c r="B1398" s="82">
        <v>-3746</v>
      </c>
    </row>
    <row r="1399" spans="1:2" x14ac:dyDescent="0.2">
      <c r="A1399" t="s">
        <v>948</v>
      </c>
      <c r="B1399" s="82">
        <v>-1631</v>
      </c>
    </row>
    <row r="1400" spans="1:2" x14ac:dyDescent="0.2">
      <c r="A1400" t="s">
        <v>949</v>
      </c>
      <c r="B1400" s="82">
        <v>0</v>
      </c>
    </row>
    <row r="1401" spans="1:2" x14ac:dyDescent="0.2">
      <c r="A1401" t="s">
        <v>950</v>
      </c>
      <c r="B1401" s="82">
        <v>-1082</v>
      </c>
    </row>
    <row r="1402" spans="1:2" x14ac:dyDescent="0.2">
      <c r="A1402" t="s">
        <v>951</v>
      </c>
      <c r="B1402" s="82">
        <v>-6821</v>
      </c>
    </row>
    <row r="1403" spans="1:2" x14ac:dyDescent="0.2">
      <c r="A1403" t="s">
        <v>952</v>
      </c>
      <c r="B1403" s="82">
        <v>0</v>
      </c>
    </row>
    <row r="1404" spans="1:2" x14ac:dyDescent="0.2">
      <c r="A1404" t="s">
        <v>953</v>
      </c>
      <c r="B1404" s="82">
        <v>-3123</v>
      </c>
    </row>
    <row r="1405" spans="1:2" x14ac:dyDescent="0.2">
      <c r="A1405" t="s">
        <v>954</v>
      </c>
      <c r="B1405" s="82">
        <v>-475</v>
      </c>
    </row>
    <row r="1406" spans="1:2" x14ac:dyDescent="0.2">
      <c r="A1406" t="s">
        <v>955</v>
      </c>
      <c r="B1406" s="82">
        <v>0</v>
      </c>
    </row>
    <row r="1407" spans="1:2" x14ac:dyDescent="0.2">
      <c r="A1407" t="s">
        <v>956</v>
      </c>
      <c r="B1407" s="82">
        <v>0</v>
      </c>
    </row>
    <row r="1408" spans="1:2" x14ac:dyDescent="0.2">
      <c r="A1408" t="s">
        <v>957</v>
      </c>
      <c r="B1408" s="82">
        <v>0</v>
      </c>
    </row>
    <row r="1409" spans="1:2" x14ac:dyDescent="0.2">
      <c r="A1409" t="s">
        <v>958</v>
      </c>
      <c r="B1409" s="82">
        <v>-343</v>
      </c>
    </row>
    <row r="1410" spans="1:2" x14ac:dyDescent="0.2">
      <c r="A1410" t="s">
        <v>959</v>
      </c>
      <c r="B1410" s="82">
        <v>-23073.010000000002</v>
      </c>
    </row>
    <row r="1411" spans="1:2" x14ac:dyDescent="0.2">
      <c r="A1411" t="s">
        <v>960</v>
      </c>
      <c r="B1411" s="82">
        <v>-136577.5</v>
      </c>
    </row>
    <row r="1412" spans="1:2" x14ac:dyDescent="0.2">
      <c r="A1412" t="s">
        <v>961</v>
      </c>
      <c r="B1412" s="82">
        <v>-633879</v>
      </c>
    </row>
    <row r="1413" spans="1:2" x14ac:dyDescent="0.2">
      <c r="A1413" t="s">
        <v>962</v>
      </c>
      <c r="B1413" s="82">
        <v>-96337.32</v>
      </c>
    </row>
    <row r="1414" spans="1:2" x14ac:dyDescent="0.2">
      <c r="A1414" t="s">
        <v>963</v>
      </c>
      <c r="B1414" s="82">
        <v>-26001</v>
      </c>
    </row>
    <row r="1415" spans="1:2" x14ac:dyDescent="0.2">
      <c r="A1415" t="s">
        <v>964</v>
      </c>
      <c r="B1415" s="82">
        <v>-150662.29999999999</v>
      </c>
    </row>
    <row r="1416" spans="1:2" x14ac:dyDescent="0.2">
      <c r="A1416" t="s">
        <v>965</v>
      </c>
      <c r="B1416" s="82">
        <v>-390942</v>
      </c>
    </row>
    <row r="1417" spans="1:2" x14ac:dyDescent="0.2">
      <c r="A1417" t="s">
        <v>966</v>
      </c>
      <c r="B1417" s="82">
        <v>-155180</v>
      </c>
    </row>
    <row r="1418" spans="1:2" x14ac:dyDescent="0.2">
      <c r="A1418" t="s">
        <v>967</v>
      </c>
      <c r="B1418" s="82">
        <v>-160585</v>
      </c>
    </row>
    <row r="1419" spans="1:2" x14ac:dyDescent="0.2">
      <c r="A1419" t="s">
        <v>968</v>
      </c>
      <c r="B1419" s="82">
        <v>-381324</v>
      </c>
    </row>
    <row r="1420" spans="1:2" x14ac:dyDescent="0.2">
      <c r="A1420" t="s">
        <v>969</v>
      </c>
      <c r="B1420" s="82">
        <v>-149051.26999999999</v>
      </c>
    </row>
    <row r="1421" spans="1:2" x14ac:dyDescent="0.2">
      <c r="A1421" t="s">
        <v>970</v>
      </c>
      <c r="B1421" s="82">
        <v>-494935</v>
      </c>
    </row>
    <row r="1422" spans="1:2" x14ac:dyDescent="0.2">
      <c r="A1422" t="s">
        <v>971</v>
      </c>
      <c r="B1422" s="82">
        <v>-324467</v>
      </c>
    </row>
    <row r="1423" spans="1:2" x14ac:dyDescent="0.2">
      <c r="A1423" t="s">
        <v>972</v>
      </c>
      <c r="B1423" s="82">
        <v>-74906.98</v>
      </c>
    </row>
    <row r="1424" spans="1:2" x14ac:dyDescent="0.2">
      <c r="A1424" t="s">
        <v>973</v>
      </c>
      <c r="B1424" s="82">
        <v>-171393</v>
      </c>
    </row>
    <row r="1425" spans="1:2" x14ac:dyDescent="0.2">
      <c r="A1425" t="s">
        <v>974</v>
      </c>
      <c r="B1425" s="82">
        <v>-244385</v>
      </c>
    </row>
    <row r="1426" spans="1:2" x14ac:dyDescent="0.2">
      <c r="A1426" t="s">
        <v>975</v>
      </c>
      <c r="B1426" s="82">
        <v>-30517.48</v>
      </c>
    </row>
    <row r="1427" spans="1:2" x14ac:dyDescent="0.2">
      <c r="A1427" t="s">
        <v>976</v>
      </c>
      <c r="B1427" s="82">
        <v>-276812</v>
      </c>
    </row>
    <row r="1428" spans="1:2" x14ac:dyDescent="0.2">
      <c r="A1428" t="s">
        <v>977</v>
      </c>
      <c r="B1428" s="82">
        <v>-135140</v>
      </c>
    </row>
    <row r="1429" spans="1:2" x14ac:dyDescent="0.2">
      <c r="A1429" t="s">
        <v>978</v>
      </c>
      <c r="B1429" s="82">
        <v>-93832.320000000007</v>
      </c>
    </row>
    <row r="1430" spans="1:2" x14ac:dyDescent="0.2">
      <c r="A1430" t="s">
        <v>979</v>
      </c>
      <c r="B1430" s="82">
        <v>-28368.3</v>
      </c>
    </row>
    <row r="1431" spans="1:2" x14ac:dyDescent="0.2">
      <c r="A1431" t="s">
        <v>980</v>
      </c>
      <c r="B1431" s="82">
        <v>-168822</v>
      </c>
    </row>
    <row r="1432" spans="1:2" x14ac:dyDescent="0.2">
      <c r="A1432" t="s">
        <v>981</v>
      </c>
      <c r="B1432" s="82">
        <v>-435000</v>
      </c>
    </row>
    <row r="1433" spans="1:2" x14ac:dyDescent="0.2">
      <c r="A1433" t="s">
        <v>982</v>
      </c>
      <c r="B1433" s="82">
        <v>-4759118.47</v>
      </c>
    </row>
    <row r="1434" spans="1:2" x14ac:dyDescent="0.2">
      <c r="A1434" t="s">
        <v>983</v>
      </c>
      <c r="B1434" s="82">
        <v>15639382</v>
      </c>
    </row>
    <row r="1435" spans="1:2" x14ac:dyDescent="0.2">
      <c r="A1435" t="s">
        <v>984</v>
      </c>
      <c r="B1435" s="82">
        <v>44862247</v>
      </c>
    </row>
    <row r="1436" spans="1:2" x14ac:dyDescent="0.2">
      <c r="A1436" t="s">
        <v>985</v>
      </c>
      <c r="B1436" s="82">
        <v>36315460</v>
      </c>
    </row>
    <row r="1437" spans="1:2" x14ac:dyDescent="0.2">
      <c r="A1437" t="s">
        <v>986</v>
      </c>
      <c r="B1437" s="82">
        <v>29855962</v>
      </c>
    </row>
    <row r="1438" spans="1:2" x14ac:dyDescent="0.2">
      <c r="A1438" t="s">
        <v>987</v>
      </c>
      <c r="B1438" s="82">
        <v>68653027</v>
      </c>
    </row>
    <row r="1439" spans="1:2" x14ac:dyDescent="0.2">
      <c r="A1439" t="s">
        <v>988</v>
      </c>
      <c r="B1439" s="82">
        <v>46485853</v>
      </c>
    </row>
    <row r="1440" spans="1:2" x14ac:dyDescent="0.2">
      <c r="A1440" t="s">
        <v>989</v>
      </c>
      <c r="B1440" s="82">
        <v>32745715</v>
      </c>
    </row>
    <row r="1441" spans="1:2" x14ac:dyDescent="0.2">
      <c r="A1441" t="s">
        <v>990</v>
      </c>
      <c r="B1441" s="82">
        <v>21169411</v>
      </c>
    </row>
    <row r="1442" spans="1:2" x14ac:dyDescent="0.2">
      <c r="A1442" t="s">
        <v>991</v>
      </c>
      <c r="B1442" s="82">
        <v>56028641</v>
      </c>
    </row>
    <row r="1443" spans="1:2" x14ac:dyDescent="0.2">
      <c r="A1443" t="s">
        <v>992</v>
      </c>
      <c r="B1443" s="82">
        <v>51569263</v>
      </c>
    </row>
    <row r="1444" spans="1:2" x14ac:dyDescent="0.2">
      <c r="A1444" t="s">
        <v>993</v>
      </c>
      <c r="B1444" s="82">
        <v>83469855</v>
      </c>
    </row>
    <row r="1445" spans="1:2" x14ac:dyDescent="0.2">
      <c r="A1445" t="s">
        <v>994</v>
      </c>
      <c r="B1445" s="82">
        <v>46441352</v>
      </c>
    </row>
    <row r="1446" spans="1:2" x14ac:dyDescent="0.2">
      <c r="A1446" t="s">
        <v>995</v>
      </c>
      <c r="B1446" s="82">
        <v>44271698</v>
      </c>
    </row>
    <row r="1447" spans="1:2" x14ac:dyDescent="0.2">
      <c r="A1447" t="s">
        <v>996</v>
      </c>
      <c r="B1447" s="82">
        <v>35273753</v>
      </c>
    </row>
    <row r="1448" spans="1:2" x14ac:dyDescent="0.2">
      <c r="A1448" t="s">
        <v>997</v>
      </c>
      <c r="B1448" s="82">
        <v>54855138</v>
      </c>
    </row>
    <row r="1449" spans="1:2" x14ac:dyDescent="0.2">
      <c r="A1449" t="s">
        <v>998</v>
      </c>
      <c r="B1449" s="82">
        <v>18441975</v>
      </c>
    </row>
    <row r="1450" spans="1:2" x14ac:dyDescent="0.2">
      <c r="A1450" t="s">
        <v>999</v>
      </c>
      <c r="B1450" s="82">
        <v>38510158</v>
      </c>
    </row>
    <row r="1451" spans="1:2" x14ac:dyDescent="0.2">
      <c r="A1451" t="s">
        <v>1000</v>
      </c>
      <c r="B1451" s="82">
        <v>12271002</v>
      </c>
    </row>
    <row r="1452" spans="1:2" x14ac:dyDescent="0.2">
      <c r="A1452" t="s">
        <v>1001</v>
      </c>
      <c r="B1452" s="82">
        <v>24594479</v>
      </c>
    </row>
    <row r="1453" spans="1:2" x14ac:dyDescent="0.2">
      <c r="A1453" t="s">
        <v>1002</v>
      </c>
      <c r="B1453" s="82">
        <v>27689616</v>
      </c>
    </row>
    <row r="1454" spans="1:2" x14ac:dyDescent="0.2">
      <c r="A1454" t="s">
        <v>1003</v>
      </c>
      <c r="B1454" s="82">
        <v>62944623</v>
      </c>
    </row>
    <row r="1455" spans="1:2" x14ac:dyDescent="0.2">
      <c r="A1455" t="s">
        <v>1004</v>
      </c>
      <c r="B1455" s="82">
        <v>201410606</v>
      </c>
    </row>
    <row r="1456" spans="1:2" x14ac:dyDescent="0.2">
      <c r="A1456" t="s">
        <v>1005</v>
      </c>
      <c r="B1456" s="82">
        <v>1053499216</v>
      </c>
    </row>
    <row r="1457" spans="1:2" x14ac:dyDescent="0.2">
      <c r="A1457" t="s">
        <v>1006</v>
      </c>
      <c r="B1457" s="82">
        <v>-156394</v>
      </c>
    </row>
    <row r="1458" spans="1:2" x14ac:dyDescent="0.2">
      <c r="A1458" t="s">
        <v>1007</v>
      </c>
      <c r="B1458" s="82">
        <v>-448622</v>
      </c>
    </row>
    <row r="1459" spans="1:2" x14ac:dyDescent="0.2">
      <c r="A1459" t="s">
        <v>1008</v>
      </c>
      <c r="B1459" s="82">
        <v>-363155</v>
      </c>
    </row>
    <row r="1460" spans="1:2" x14ac:dyDescent="0.2">
      <c r="A1460" t="s">
        <v>1009</v>
      </c>
      <c r="B1460" s="82">
        <v>-298560</v>
      </c>
    </row>
    <row r="1461" spans="1:2" x14ac:dyDescent="0.2">
      <c r="A1461" t="s">
        <v>1010</v>
      </c>
      <c r="B1461" s="82">
        <v>-686530</v>
      </c>
    </row>
    <row r="1462" spans="1:2" x14ac:dyDescent="0.2">
      <c r="A1462" t="s">
        <v>1011</v>
      </c>
      <c r="B1462" s="82">
        <v>-464859</v>
      </c>
    </row>
    <row r="1463" spans="1:2" x14ac:dyDescent="0.2">
      <c r="A1463" t="s">
        <v>1012</v>
      </c>
      <c r="B1463" s="82">
        <v>-327457</v>
      </c>
    </row>
    <row r="1464" spans="1:2" x14ac:dyDescent="0.2">
      <c r="A1464" t="s">
        <v>1013</v>
      </c>
      <c r="B1464" s="82">
        <v>-211694</v>
      </c>
    </row>
    <row r="1465" spans="1:2" x14ac:dyDescent="0.2">
      <c r="A1465" t="s">
        <v>1014</v>
      </c>
      <c r="B1465" s="82">
        <v>-560286</v>
      </c>
    </row>
    <row r="1466" spans="1:2" x14ac:dyDescent="0.2">
      <c r="A1466" t="s">
        <v>1015</v>
      </c>
      <c r="B1466" s="82">
        <v>-515693</v>
      </c>
    </row>
    <row r="1467" spans="1:2" x14ac:dyDescent="0.2">
      <c r="A1467" t="s">
        <v>1016</v>
      </c>
      <c r="B1467" s="82">
        <v>-834699</v>
      </c>
    </row>
    <row r="1468" spans="1:2" x14ac:dyDescent="0.2">
      <c r="A1468" t="s">
        <v>1017</v>
      </c>
      <c r="B1468" s="82">
        <v>-464414</v>
      </c>
    </row>
    <row r="1469" spans="1:2" x14ac:dyDescent="0.2">
      <c r="A1469" t="s">
        <v>1018</v>
      </c>
      <c r="B1469" s="82">
        <v>-442717</v>
      </c>
    </row>
    <row r="1470" spans="1:2" x14ac:dyDescent="0.2">
      <c r="A1470" t="s">
        <v>1019</v>
      </c>
      <c r="B1470" s="82">
        <v>-352738</v>
      </c>
    </row>
    <row r="1471" spans="1:2" x14ac:dyDescent="0.2">
      <c r="A1471" t="s">
        <v>1020</v>
      </c>
      <c r="B1471" s="82">
        <v>-548551</v>
      </c>
    </row>
    <row r="1472" spans="1:2" x14ac:dyDescent="0.2">
      <c r="A1472" t="s">
        <v>1021</v>
      </c>
      <c r="B1472" s="82">
        <v>-184420</v>
      </c>
    </row>
    <row r="1473" spans="1:2" x14ac:dyDescent="0.2">
      <c r="A1473" t="s">
        <v>1022</v>
      </c>
      <c r="B1473" s="82">
        <v>-385102</v>
      </c>
    </row>
    <row r="1474" spans="1:2" x14ac:dyDescent="0.2">
      <c r="A1474" t="s">
        <v>1023</v>
      </c>
      <c r="B1474" s="82">
        <v>-122710</v>
      </c>
    </row>
    <row r="1475" spans="1:2" x14ac:dyDescent="0.2">
      <c r="A1475" t="s">
        <v>1024</v>
      </c>
      <c r="B1475" s="82">
        <v>-245945</v>
      </c>
    </row>
    <row r="1476" spans="1:2" x14ac:dyDescent="0.2">
      <c r="A1476" t="s">
        <v>1025</v>
      </c>
      <c r="B1476" s="82">
        <v>-276896</v>
      </c>
    </row>
    <row r="1477" spans="1:2" x14ac:dyDescent="0.2">
      <c r="A1477" t="s">
        <v>1026</v>
      </c>
      <c r="B1477" s="82">
        <v>-629446</v>
      </c>
    </row>
    <row r="1478" spans="1:2" x14ac:dyDescent="0.2">
      <c r="A1478" t="s">
        <v>1027</v>
      </c>
      <c r="B1478" s="82">
        <v>-2014106</v>
      </c>
    </row>
    <row r="1479" spans="1:2" x14ac:dyDescent="0.2">
      <c r="A1479" t="s">
        <v>1028</v>
      </c>
      <c r="B1479" s="82">
        <v>-10534994</v>
      </c>
    </row>
    <row r="1480" spans="1:2" x14ac:dyDescent="0.2">
      <c r="A1480" t="s">
        <v>1029</v>
      </c>
      <c r="B1480" s="82">
        <v>-178863</v>
      </c>
    </row>
    <row r="1481" spans="1:2" x14ac:dyDescent="0.2">
      <c r="A1481" t="s">
        <v>1030</v>
      </c>
      <c r="B1481" s="82">
        <v>-455714</v>
      </c>
    </row>
    <row r="1482" spans="1:2" x14ac:dyDescent="0.2">
      <c r="A1482" t="s">
        <v>1031</v>
      </c>
      <c r="B1482" s="82">
        <v>-308529</v>
      </c>
    </row>
    <row r="1483" spans="1:2" x14ac:dyDescent="0.2">
      <c r="A1483" t="s">
        <v>1032</v>
      </c>
      <c r="B1483" s="82">
        <v>-232975</v>
      </c>
    </row>
    <row r="1484" spans="1:2" x14ac:dyDescent="0.2">
      <c r="A1484" t="s">
        <v>1033</v>
      </c>
      <c r="B1484" s="82">
        <v>-349808</v>
      </c>
    </row>
    <row r="1485" spans="1:2" x14ac:dyDescent="0.2">
      <c r="A1485" t="s">
        <v>1034</v>
      </c>
      <c r="B1485" s="82">
        <v>-264048</v>
      </c>
    </row>
    <row r="1486" spans="1:2" x14ac:dyDescent="0.2">
      <c r="A1486" t="s">
        <v>1035</v>
      </c>
      <c r="B1486" s="82">
        <v>-373820</v>
      </c>
    </row>
    <row r="1487" spans="1:2" x14ac:dyDescent="0.2">
      <c r="A1487" t="s">
        <v>1036</v>
      </c>
      <c r="B1487" s="82">
        <v>-219667</v>
      </c>
    </row>
    <row r="1488" spans="1:2" x14ac:dyDescent="0.2">
      <c r="A1488" t="s">
        <v>1037</v>
      </c>
      <c r="B1488" s="82">
        <v>-426174</v>
      </c>
    </row>
    <row r="1489" spans="1:2" x14ac:dyDescent="0.2">
      <c r="A1489" t="s">
        <v>1038</v>
      </c>
      <c r="B1489" s="82">
        <v>-409095</v>
      </c>
    </row>
    <row r="1490" spans="1:2" x14ac:dyDescent="0.2">
      <c r="A1490" t="s">
        <v>1039</v>
      </c>
      <c r="B1490" s="82">
        <v>-489041</v>
      </c>
    </row>
    <row r="1491" spans="1:2" x14ac:dyDescent="0.2">
      <c r="A1491" t="s">
        <v>1040</v>
      </c>
      <c r="B1491" s="82">
        <v>-265913</v>
      </c>
    </row>
    <row r="1492" spans="1:2" x14ac:dyDescent="0.2">
      <c r="A1492" t="s">
        <v>1041</v>
      </c>
      <c r="B1492" s="82">
        <v>-299125</v>
      </c>
    </row>
    <row r="1493" spans="1:2" x14ac:dyDescent="0.2">
      <c r="A1493" t="s">
        <v>1042</v>
      </c>
      <c r="B1493" s="82">
        <v>-224349</v>
      </c>
    </row>
    <row r="1494" spans="1:2" x14ac:dyDescent="0.2">
      <c r="A1494" t="s">
        <v>1043</v>
      </c>
      <c r="B1494" s="82">
        <v>-409059</v>
      </c>
    </row>
    <row r="1495" spans="1:2" x14ac:dyDescent="0.2">
      <c r="A1495" t="s">
        <v>1044</v>
      </c>
      <c r="B1495" s="82">
        <v>-112783</v>
      </c>
    </row>
    <row r="1496" spans="1:2" x14ac:dyDescent="0.2">
      <c r="A1496" t="s">
        <v>1045</v>
      </c>
      <c r="B1496" s="82">
        <v>-284138</v>
      </c>
    </row>
    <row r="1497" spans="1:2" x14ac:dyDescent="0.2">
      <c r="A1497" t="s">
        <v>1046</v>
      </c>
      <c r="B1497" s="82">
        <v>-120103</v>
      </c>
    </row>
    <row r="1498" spans="1:2" x14ac:dyDescent="0.2">
      <c r="A1498" t="s">
        <v>1047</v>
      </c>
      <c r="B1498" s="82">
        <v>-168399</v>
      </c>
    </row>
    <row r="1499" spans="1:2" x14ac:dyDescent="0.2">
      <c r="A1499" t="s">
        <v>1048</v>
      </c>
      <c r="B1499" s="82">
        <v>-191407</v>
      </c>
    </row>
    <row r="1500" spans="1:2" x14ac:dyDescent="0.2">
      <c r="A1500" t="s">
        <v>1049</v>
      </c>
      <c r="B1500" s="82">
        <v>-316804</v>
      </c>
    </row>
    <row r="1501" spans="1:2" x14ac:dyDescent="0.2">
      <c r="A1501" t="s">
        <v>1050</v>
      </c>
      <c r="B1501" s="82">
        <v>-933191</v>
      </c>
    </row>
    <row r="1502" spans="1:2" x14ac:dyDescent="0.2">
      <c r="A1502" t="s">
        <v>1051</v>
      </c>
      <c r="B1502" s="82">
        <v>-7033005</v>
      </c>
    </row>
    <row r="1503" spans="1:2" x14ac:dyDescent="0.2">
      <c r="A1503" t="s">
        <v>1052</v>
      </c>
      <c r="B1503" s="82">
        <v>15304125</v>
      </c>
    </row>
    <row r="1504" spans="1:2" x14ac:dyDescent="0.2">
      <c r="A1504" t="s">
        <v>1053</v>
      </c>
      <c r="B1504" s="82">
        <v>43957911</v>
      </c>
    </row>
    <row r="1505" spans="1:2" x14ac:dyDescent="0.2">
      <c r="A1505" t="s">
        <v>1054</v>
      </c>
      <c r="B1505" s="82">
        <v>35643776</v>
      </c>
    </row>
    <row r="1506" spans="1:2" x14ac:dyDescent="0.2">
      <c r="A1506" t="s">
        <v>1055</v>
      </c>
      <c r="B1506" s="82">
        <v>29324427</v>
      </c>
    </row>
    <row r="1507" spans="1:2" x14ac:dyDescent="0.2">
      <c r="A1507" t="s">
        <v>1056</v>
      </c>
      <c r="B1507" s="82">
        <v>67616689</v>
      </c>
    </row>
    <row r="1508" spans="1:2" x14ac:dyDescent="0.2">
      <c r="A1508" t="s">
        <v>1057</v>
      </c>
      <c r="B1508" s="82">
        <v>45756946</v>
      </c>
    </row>
    <row r="1509" spans="1:2" x14ac:dyDescent="0.2">
      <c r="A1509" t="s">
        <v>1058</v>
      </c>
      <c r="B1509" s="82">
        <v>32044438</v>
      </c>
    </row>
    <row r="1510" spans="1:2" x14ac:dyDescent="0.2">
      <c r="A1510" t="s">
        <v>1059</v>
      </c>
      <c r="B1510" s="82">
        <v>20738050</v>
      </c>
    </row>
    <row r="1511" spans="1:2" x14ac:dyDescent="0.2">
      <c r="A1511" t="s">
        <v>1060</v>
      </c>
      <c r="B1511" s="82">
        <v>55042181</v>
      </c>
    </row>
    <row r="1512" spans="1:2" x14ac:dyDescent="0.2">
      <c r="A1512" t="s">
        <v>1061</v>
      </c>
      <c r="B1512" s="82">
        <v>50644475</v>
      </c>
    </row>
    <row r="1513" spans="1:2" x14ac:dyDescent="0.2">
      <c r="A1513" t="s">
        <v>1062</v>
      </c>
      <c r="B1513" s="82">
        <v>82146115</v>
      </c>
    </row>
    <row r="1514" spans="1:2" x14ac:dyDescent="0.2">
      <c r="A1514" t="s">
        <v>1063</v>
      </c>
      <c r="B1514" s="82">
        <v>45711025</v>
      </c>
    </row>
    <row r="1515" spans="1:2" x14ac:dyDescent="0.2">
      <c r="A1515" t="s">
        <v>1064</v>
      </c>
      <c r="B1515" s="82">
        <v>43529856</v>
      </c>
    </row>
    <row r="1516" spans="1:2" x14ac:dyDescent="0.2">
      <c r="A1516" t="s">
        <v>1065</v>
      </c>
      <c r="B1516" s="82">
        <v>34696666</v>
      </c>
    </row>
    <row r="1517" spans="1:2" x14ac:dyDescent="0.2">
      <c r="A1517" t="s">
        <v>1066</v>
      </c>
      <c r="B1517" s="82">
        <v>53897528</v>
      </c>
    </row>
    <row r="1518" spans="1:2" x14ac:dyDescent="0.2">
      <c r="A1518" t="s">
        <v>1067</v>
      </c>
      <c r="B1518" s="82">
        <v>18144772</v>
      </c>
    </row>
    <row r="1519" spans="1:2" x14ac:dyDescent="0.2">
      <c r="A1519" t="s">
        <v>1068</v>
      </c>
      <c r="B1519" s="82">
        <v>37840918</v>
      </c>
    </row>
    <row r="1520" spans="1:2" x14ac:dyDescent="0.2">
      <c r="A1520" t="s">
        <v>1069</v>
      </c>
      <c r="B1520" s="82">
        <v>12028189</v>
      </c>
    </row>
    <row r="1521" spans="1:2" x14ac:dyDescent="0.2">
      <c r="A1521" t="s">
        <v>1070</v>
      </c>
      <c r="B1521" s="82">
        <v>24180135</v>
      </c>
    </row>
    <row r="1522" spans="1:2" x14ac:dyDescent="0.2">
      <c r="A1522" t="s">
        <v>1071</v>
      </c>
      <c r="B1522" s="82">
        <v>27221313</v>
      </c>
    </row>
    <row r="1523" spans="1:2" x14ac:dyDescent="0.2">
      <c r="A1523" t="s">
        <v>1072</v>
      </c>
      <c r="B1523" s="82">
        <v>61998373</v>
      </c>
    </row>
    <row r="1524" spans="1:2" x14ac:dyDescent="0.2">
      <c r="A1524" t="s">
        <v>1073</v>
      </c>
      <c r="B1524" s="82">
        <v>198463309</v>
      </c>
    </row>
    <row r="1525" spans="1:2" x14ac:dyDescent="0.2">
      <c r="A1525" t="s">
        <v>1074</v>
      </c>
      <c r="B1525" s="82">
        <v>1035931217</v>
      </c>
    </row>
    <row r="1526" spans="1:2" x14ac:dyDescent="0.2">
      <c r="A1526" t="s">
        <v>1075</v>
      </c>
      <c r="B1526" s="82">
        <v>24</v>
      </c>
    </row>
    <row r="1527" spans="1:2" x14ac:dyDescent="0.2">
      <c r="A1527" t="s">
        <v>1076</v>
      </c>
      <c r="B1527" s="82">
        <v>342</v>
      </c>
    </row>
    <row r="1528" spans="1:2" x14ac:dyDescent="0.2">
      <c r="A1528" t="s">
        <v>1077</v>
      </c>
      <c r="B1528" s="82">
        <v>120</v>
      </c>
    </row>
    <row r="1529" spans="1:2" x14ac:dyDescent="0.2">
      <c r="A1529" t="s">
        <v>1078</v>
      </c>
      <c r="B1529" s="82">
        <v>110</v>
      </c>
    </row>
    <row r="1530" spans="1:2" x14ac:dyDescent="0.2">
      <c r="A1530" t="s">
        <v>1079</v>
      </c>
      <c r="B1530" s="82">
        <v>137</v>
      </c>
    </row>
    <row r="1531" spans="1:2" x14ac:dyDescent="0.2">
      <c r="A1531" t="s">
        <v>1080</v>
      </c>
      <c r="B1531" s="82">
        <v>0</v>
      </c>
    </row>
    <row r="1532" spans="1:2" x14ac:dyDescent="0.2">
      <c r="A1532" t="s">
        <v>1081</v>
      </c>
      <c r="B1532" s="82">
        <v>254</v>
      </c>
    </row>
    <row r="1533" spans="1:2" x14ac:dyDescent="0.2">
      <c r="A1533" t="s">
        <v>1082</v>
      </c>
      <c r="B1533" s="82">
        <v>144</v>
      </c>
    </row>
    <row r="1534" spans="1:2" x14ac:dyDescent="0.2">
      <c r="A1534" t="s">
        <v>1083</v>
      </c>
      <c r="B1534" s="82">
        <v>446</v>
      </c>
    </row>
    <row r="1535" spans="1:2" x14ac:dyDescent="0.2">
      <c r="A1535" t="s">
        <v>1084</v>
      </c>
      <c r="B1535" s="82">
        <v>341</v>
      </c>
    </row>
    <row r="1536" spans="1:2" x14ac:dyDescent="0.2">
      <c r="A1536" t="s">
        <v>1085</v>
      </c>
      <c r="B1536" s="82">
        <v>301</v>
      </c>
    </row>
    <row r="1537" spans="1:2" x14ac:dyDescent="0.2">
      <c r="A1537" t="s">
        <v>1086</v>
      </c>
      <c r="B1537" s="82">
        <v>118</v>
      </c>
    </row>
    <row r="1538" spans="1:2" x14ac:dyDescent="0.2">
      <c r="A1538" t="s">
        <v>1087</v>
      </c>
      <c r="B1538" s="82">
        <v>149</v>
      </c>
    </row>
    <row r="1539" spans="1:2" x14ac:dyDescent="0.2">
      <c r="A1539" t="s">
        <v>1088</v>
      </c>
      <c r="B1539" s="82">
        <v>0</v>
      </c>
    </row>
    <row r="1540" spans="1:2" x14ac:dyDescent="0.2">
      <c r="A1540" t="s">
        <v>1089</v>
      </c>
      <c r="B1540" s="82">
        <v>0</v>
      </c>
    </row>
    <row r="1541" spans="1:2" x14ac:dyDescent="0.2">
      <c r="A1541" t="s">
        <v>1090</v>
      </c>
      <c r="B1541" s="82">
        <v>32</v>
      </c>
    </row>
    <row r="1542" spans="1:2" x14ac:dyDescent="0.2">
      <c r="A1542" t="s">
        <v>1091</v>
      </c>
      <c r="B1542" s="82">
        <v>86</v>
      </c>
    </row>
    <row r="1543" spans="1:2" x14ac:dyDescent="0.2">
      <c r="A1543" t="s">
        <v>1092</v>
      </c>
      <c r="B1543" s="82">
        <v>17</v>
      </c>
    </row>
    <row r="1544" spans="1:2" x14ac:dyDescent="0.2">
      <c r="A1544" t="s">
        <v>1093</v>
      </c>
      <c r="B1544" s="82">
        <v>54</v>
      </c>
    </row>
    <row r="1545" spans="1:2" x14ac:dyDescent="0.2">
      <c r="A1545" t="s">
        <v>1094</v>
      </c>
      <c r="B1545" s="82">
        <v>47</v>
      </c>
    </row>
    <row r="1546" spans="1:2" x14ac:dyDescent="0.2">
      <c r="A1546" t="s">
        <v>1095</v>
      </c>
      <c r="B1546" s="82">
        <v>41</v>
      </c>
    </row>
    <row r="1547" spans="1:2" x14ac:dyDescent="0.2">
      <c r="A1547" t="s">
        <v>1096</v>
      </c>
      <c r="B1547" s="82">
        <v>300</v>
      </c>
    </row>
    <row r="1548" spans="1:2" x14ac:dyDescent="0.2">
      <c r="A1548" t="s">
        <v>1097</v>
      </c>
      <c r="B1548" s="82">
        <v>3063</v>
      </c>
    </row>
    <row r="1549" spans="1:2" x14ac:dyDescent="0.2">
      <c r="A1549" t="s">
        <v>1098</v>
      </c>
      <c r="B1549" s="82">
        <v>71940</v>
      </c>
    </row>
    <row r="1550" spans="1:2" x14ac:dyDescent="0.2">
      <c r="A1550" t="s">
        <v>1099</v>
      </c>
      <c r="B1550" s="82">
        <v>87796</v>
      </c>
    </row>
    <row r="1551" spans="1:2" x14ac:dyDescent="0.2">
      <c r="A1551" t="s">
        <v>1100</v>
      </c>
      <c r="B1551" s="82">
        <v>160791.70000000001</v>
      </c>
    </row>
    <row r="1552" spans="1:2" x14ac:dyDescent="0.2">
      <c r="A1552" t="s">
        <v>1101</v>
      </c>
      <c r="B1552" s="82">
        <v>124723</v>
      </c>
    </row>
    <row r="1553" spans="1:2" x14ac:dyDescent="0.2">
      <c r="A1553" t="s">
        <v>1102</v>
      </c>
      <c r="B1553" s="82">
        <v>166118</v>
      </c>
    </row>
    <row r="1554" spans="1:2" x14ac:dyDescent="0.2">
      <c r="A1554" t="s">
        <v>1103</v>
      </c>
      <c r="B1554" s="82">
        <v>0</v>
      </c>
    </row>
    <row r="1555" spans="1:2" x14ac:dyDescent="0.2">
      <c r="A1555" t="s">
        <v>1104</v>
      </c>
      <c r="B1555" s="82">
        <v>353000</v>
      </c>
    </row>
    <row r="1556" spans="1:2" x14ac:dyDescent="0.2">
      <c r="A1556" t="s">
        <v>1105</v>
      </c>
      <c r="B1556" s="82">
        <v>159509</v>
      </c>
    </row>
    <row r="1557" spans="1:2" x14ac:dyDescent="0.2">
      <c r="A1557" t="s">
        <v>1106</v>
      </c>
      <c r="B1557" s="82">
        <v>905027</v>
      </c>
    </row>
    <row r="1558" spans="1:2" x14ac:dyDescent="0.2">
      <c r="A1558" t="s">
        <v>1107</v>
      </c>
      <c r="B1558" s="82">
        <v>430073.97</v>
      </c>
    </row>
    <row r="1559" spans="1:2" x14ac:dyDescent="0.2">
      <c r="A1559" t="s">
        <v>1108</v>
      </c>
      <c r="B1559" s="82">
        <v>632086</v>
      </c>
    </row>
    <row r="1560" spans="1:2" x14ac:dyDescent="0.2">
      <c r="A1560" t="s">
        <v>1109</v>
      </c>
      <c r="B1560" s="82">
        <v>155465</v>
      </c>
    </row>
    <row r="1561" spans="1:2" x14ac:dyDescent="0.2">
      <c r="A1561" t="s">
        <v>1110</v>
      </c>
      <c r="B1561" s="82">
        <v>230962</v>
      </c>
    </row>
    <row r="1562" spans="1:2" x14ac:dyDescent="0.2">
      <c r="A1562" t="s">
        <v>1111</v>
      </c>
      <c r="B1562" s="82">
        <v>0</v>
      </c>
    </row>
    <row r="1563" spans="1:2" x14ac:dyDescent="0.2">
      <c r="A1563" t="s">
        <v>1112</v>
      </c>
      <c r="B1563" s="82">
        <v>0</v>
      </c>
    </row>
    <row r="1564" spans="1:2" x14ac:dyDescent="0.2">
      <c r="A1564" t="s">
        <v>1113</v>
      </c>
      <c r="B1564" s="82">
        <v>41484.44</v>
      </c>
    </row>
    <row r="1565" spans="1:2" x14ac:dyDescent="0.2">
      <c r="A1565" t="s">
        <v>1114</v>
      </c>
      <c r="B1565" s="82">
        <v>122374</v>
      </c>
    </row>
    <row r="1566" spans="1:2" x14ac:dyDescent="0.2">
      <c r="A1566" t="s">
        <v>1115</v>
      </c>
      <c r="B1566" s="82">
        <v>22606</v>
      </c>
    </row>
    <row r="1567" spans="1:2" x14ac:dyDescent="0.2">
      <c r="A1567" t="s">
        <v>1116</v>
      </c>
      <c r="B1567" s="82">
        <v>100064.39</v>
      </c>
    </row>
    <row r="1568" spans="1:2" x14ac:dyDescent="0.2">
      <c r="A1568" t="s">
        <v>1117</v>
      </c>
      <c r="B1568" s="82">
        <v>72054.47</v>
      </c>
    </row>
    <row r="1569" spans="1:2" x14ac:dyDescent="0.2">
      <c r="A1569" t="s">
        <v>1118</v>
      </c>
      <c r="B1569" s="82">
        <v>99205.07</v>
      </c>
    </row>
    <row r="1570" spans="1:2" x14ac:dyDescent="0.2">
      <c r="A1570" t="s">
        <v>1119</v>
      </c>
      <c r="B1570" s="82">
        <v>475000</v>
      </c>
    </row>
    <row r="1571" spans="1:2" x14ac:dyDescent="0.2">
      <c r="A1571" t="s">
        <v>1120</v>
      </c>
      <c r="B1571" s="82">
        <v>4410280.04</v>
      </c>
    </row>
    <row r="1572" spans="1:2" x14ac:dyDescent="0.2">
      <c r="A1572" t="s">
        <v>2716</v>
      </c>
      <c r="B1572" s="82">
        <v>651975.87</v>
      </c>
    </row>
    <row r="1573" spans="1:2" x14ac:dyDescent="0.2">
      <c r="A1573" t="s">
        <v>2717</v>
      </c>
      <c r="B1573" s="82">
        <v>2918629</v>
      </c>
    </row>
    <row r="1574" spans="1:2" x14ac:dyDescent="0.2">
      <c r="A1574" t="s">
        <v>2718</v>
      </c>
      <c r="B1574" s="82">
        <v>1213512.24</v>
      </c>
    </row>
    <row r="1575" spans="1:2" x14ac:dyDescent="0.2">
      <c r="A1575" t="s">
        <v>2719</v>
      </c>
      <c r="B1575" s="82">
        <v>527404</v>
      </c>
    </row>
    <row r="1576" spans="1:2" x14ac:dyDescent="0.2">
      <c r="A1576" t="s">
        <v>2720</v>
      </c>
      <c r="B1576" s="82">
        <v>755857</v>
      </c>
    </row>
    <row r="1577" spans="1:2" x14ac:dyDescent="0.2">
      <c r="A1577" t="s">
        <v>2721</v>
      </c>
      <c r="B1577" s="82">
        <v>3108914</v>
      </c>
    </row>
    <row r="1578" spans="1:2" x14ac:dyDescent="0.2">
      <c r="A1578" t="s">
        <v>2722</v>
      </c>
      <c r="B1578" s="82">
        <v>811692</v>
      </c>
    </row>
    <row r="1579" spans="1:2" x14ac:dyDescent="0.2">
      <c r="A1579" t="s">
        <v>2723</v>
      </c>
      <c r="B1579" s="82">
        <v>793932</v>
      </c>
    </row>
    <row r="1580" spans="1:2" x14ac:dyDescent="0.2">
      <c r="A1580" t="s">
        <v>2724</v>
      </c>
      <c r="B1580" s="82">
        <v>2060166</v>
      </c>
    </row>
    <row r="1581" spans="1:2" x14ac:dyDescent="0.2">
      <c r="A1581" t="s">
        <v>2725</v>
      </c>
      <c r="B1581" s="82">
        <v>2880485.57</v>
      </c>
    </row>
    <row r="1582" spans="1:2" x14ac:dyDescent="0.2">
      <c r="A1582" t="s">
        <v>2726</v>
      </c>
      <c r="B1582" s="82">
        <v>8028299.8399999999</v>
      </c>
    </row>
    <row r="1583" spans="1:2" x14ac:dyDescent="0.2">
      <c r="A1583" t="s">
        <v>2727</v>
      </c>
      <c r="B1583" s="82">
        <v>1862307</v>
      </c>
    </row>
    <row r="1584" spans="1:2" x14ac:dyDescent="0.2">
      <c r="A1584" t="s">
        <v>2728</v>
      </c>
      <c r="B1584" s="82">
        <v>1797897</v>
      </c>
    </row>
    <row r="1585" spans="1:2" x14ac:dyDescent="0.2">
      <c r="A1585" t="s">
        <v>2729</v>
      </c>
      <c r="B1585" s="82">
        <v>2374489</v>
      </c>
    </row>
    <row r="1586" spans="1:2" x14ac:dyDescent="0.2">
      <c r="A1586" t="s">
        <v>2730</v>
      </c>
      <c r="B1586" s="82">
        <v>4953255</v>
      </c>
    </row>
    <row r="1587" spans="1:2" x14ac:dyDescent="0.2">
      <c r="A1587" t="s">
        <v>2731</v>
      </c>
      <c r="B1587" s="82">
        <v>2438291</v>
      </c>
    </row>
    <row r="1588" spans="1:2" x14ac:dyDescent="0.2">
      <c r="A1588" t="s">
        <v>2732</v>
      </c>
      <c r="B1588" s="82">
        <v>3144805</v>
      </c>
    </row>
    <row r="1589" spans="1:2" x14ac:dyDescent="0.2">
      <c r="A1589" t="s">
        <v>2733</v>
      </c>
      <c r="B1589" s="82">
        <v>4975279.76</v>
      </c>
    </row>
    <row r="1590" spans="1:2" x14ac:dyDescent="0.2">
      <c r="A1590" t="s">
        <v>2734</v>
      </c>
      <c r="B1590" s="82">
        <v>2652984.04</v>
      </c>
    </row>
    <row r="1591" spans="1:2" x14ac:dyDescent="0.2">
      <c r="A1591" t="s">
        <v>2735</v>
      </c>
      <c r="B1591" s="82">
        <v>1627893.33</v>
      </c>
    </row>
    <row r="1592" spans="1:2" x14ac:dyDescent="0.2">
      <c r="A1592" t="s">
        <v>2736</v>
      </c>
      <c r="B1592" s="82">
        <v>5464795.6900000004</v>
      </c>
    </row>
    <row r="1593" spans="1:2" x14ac:dyDescent="0.2">
      <c r="A1593" t="s">
        <v>2737</v>
      </c>
      <c r="B1593" s="82">
        <v>16275930.35</v>
      </c>
    </row>
    <row r="1594" spans="1:2" x14ac:dyDescent="0.2">
      <c r="A1594" t="s">
        <v>2738</v>
      </c>
      <c r="B1594" s="82">
        <v>71318794.689999998</v>
      </c>
    </row>
    <row r="1595" spans="1:2" x14ac:dyDescent="0.2">
      <c r="A1595" t="s">
        <v>1121</v>
      </c>
      <c r="B1595" s="82">
        <v>3742</v>
      </c>
    </row>
    <row r="1596" spans="1:2" x14ac:dyDescent="0.2">
      <c r="A1596" t="s">
        <v>1122</v>
      </c>
      <c r="B1596" s="82">
        <v>9385</v>
      </c>
    </row>
    <row r="1597" spans="1:2" x14ac:dyDescent="0.2">
      <c r="A1597" t="s">
        <v>1123</v>
      </c>
      <c r="B1597" s="82">
        <v>5966</v>
      </c>
    </row>
    <row r="1598" spans="1:2" x14ac:dyDescent="0.2">
      <c r="A1598" t="s">
        <v>1124</v>
      </c>
      <c r="B1598" s="82">
        <v>4425</v>
      </c>
    </row>
    <row r="1599" spans="1:2" x14ac:dyDescent="0.2">
      <c r="A1599" t="s">
        <v>1125</v>
      </c>
      <c r="B1599" s="82">
        <v>5653</v>
      </c>
    </row>
    <row r="1600" spans="1:2" x14ac:dyDescent="0.2">
      <c r="A1600" t="s">
        <v>1126</v>
      </c>
      <c r="B1600" s="82">
        <v>4435</v>
      </c>
    </row>
    <row r="1601" spans="1:2" x14ac:dyDescent="0.2">
      <c r="A1601" t="s">
        <v>1127</v>
      </c>
      <c r="B1601" s="82">
        <v>7564</v>
      </c>
    </row>
    <row r="1602" spans="1:2" x14ac:dyDescent="0.2">
      <c r="A1602" t="s">
        <v>1128</v>
      </c>
      <c r="B1602" s="82">
        <v>4431</v>
      </c>
    </row>
    <row r="1603" spans="1:2" x14ac:dyDescent="0.2">
      <c r="A1603" t="s">
        <v>1129</v>
      </c>
      <c r="B1603" s="82">
        <v>8054</v>
      </c>
    </row>
    <row r="1604" spans="1:2" x14ac:dyDescent="0.2">
      <c r="A1604" t="s">
        <v>1130</v>
      </c>
      <c r="B1604" s="82">
        <v>7855</v>
      </c>
    </row>
    <row r="1605" spans="1:2" x14ac:dyDescent="0.2">
      <c r="A1605" t="s">
        <v>1131</v>
      </c>
      <c r="B1605" s="82">
        <v>8300</v>
      </c>
    </row>
    <row r="1606" spans="1:2" x14ac:dyDescent="0.2">
      <c r="A1606" t="s">
        <v>1132</v>
      </c>
      <c r="B1606" s="82">
        <v>4474</v>
      </c>
    </row>
    <row r="1607" spans="1:2" x14ac:dyDescent="0.2">
      <c r="A1607" t="s">
        <v>1133</v>
      </c>
      <c r="B1607" s="82">
        <v>5422</v>
      </c>
    </row>
    <row r="1608" spans="1:2" x14ac:dyDescent="0.2">
      <c r="A1608" t="s">
        <v>1134</v>
      </c>
      <c r="B1608" s="82">
        <v>3958</v>
      </c>
    </row>
    <row r="1609" spans="1:2" x14ac:dyDescent="0.2">
      <c r="A1609" t="s">
        <v>1135</v>
      </c>
      <c r="B1609" s="82">
        <v>7727</v>
      </c>
    </row>
    <row r="1610" spans="1:2" x14ac:dyDescent="0.2">
      <c r="A1610" t="s">
        <v>1136</v>
      </c>
      <c r="B1610" s="82">
        <v>1949</v>
      </c>
    </row>
    <row r="1611" spans="1:2" x14ac:dyDescent="0.2">
      <c r="A1611" t="s">
        <v>1137</v>
      </c>
      <c r="B1611" s="82">
        <v>5374</v>
      </c>
    </row>
    <row r="1612" spans="1:2" x14ac:dyDescent="0.2">
      <c r="A1612" t="s">
        <v>1138</v>
      </c>
      <c r="B1612" s="82">
        <v>2349</v>
      </c>
    </row>
    <row r="1613" spans="1:2" x14ac:dyDescent="0.2">
      <c r="A1613" t="s">
        <v>1139</v>
      </c>
      <c r="B1613" s="82">
        <v>3056</v>
      </c>
    </row>
    <row r="1614" spans="1:2" x14ac:dyDescent="0.2">
      <c r="A1614" t="s">
        <v>1140</v>
      </c>
      <c r="B1614" s="82">
        <v>3500</v>
      </c>
    </row>
    <row r="1615" spans="1:2" x14ac:dyDescent="0.2">
      <c r="A1615" t="s">
        <v>1141</v>
      </c>
      <c r="B1615" s="82">
        <v>4889</v>
      </c>
    </row>
    <row r="1616" spans="1:2" x14ac:dyDescent="0.2">
      <c r="A1616" t="s">
        <v>1142</v>
      </c>
      <c r="B1616" s="82">
        <v>13631</v>
      </c>
    </row>
    <row r="1617" spans="1:2" x14ac:dyDescent="0.2">
      <c r="A1617" t="s">
        <v>1143</v>
      </c>
      <c r="B1617" s="82">
        <v>126139</v>
      </c>
    </row>
    <row r="1618" spans="1:2" x14ac:dyDescent="0.2">
      <c r="A1618" t="s">
        <v>1144</v>
      </c>
      <c r="B1618" s="82">
        <v>41126532</v>
      </c>
    </row>
    <row r="1619" spans="1:2" x14ac:dyDescent="0.2">
      <c r="A1619" t="s">
        <v>1145</v>
      </c>
      <c r="B1619" s="82">
        <v>114012262</v>
      </c>
    </row>
    <row r="1620" spans="1:2" x14ac:dyDescent="0.2">
      <c r="A1620" t="s">
        <v>1146</v>
      </c>
      <c r="B1620" s="82">
        <v>86155383</v>
      </c>
    </row>
    <row r="1621" spans="1:2" x14ac:dyDescent="0.2">
      <c r="A1621" t="s">
        <v>1147</v>
      </c>
      <c r="B1621" s="82">
        <v>72470927</v>
      </c>
    </row>
    <row r="1622" spans="1:2" x14ac:dyDescent="0.2">
      <c r="A1622" t="s">
        <v>1148</v>
      </c>
      <c r="B1622" s="82">
        <v>146055338</v>
      </c>
    </row>
    <row r="1623" spans="1:2" x14ac:dyDescent="0.2">
      <c r="A1623" t="s">
        <v>1149</v>
      </c>
      <c r="B1623" s="82">
        <v>102022680</v>
      </c>
    </row>
    <row r="1624" spans="1:2" x14ac:dyDescent="0.2">
      <c r="A1624" t="s">
        <v>1150</v>
      </c>
      <c r="B1624" s="82">
        <v>83816702</v>
      </c>
    </row>
    <row r="1625" spans="1:2" x14ac:dyDescent="0.2">
      <c r="A1625" t="s">
        <v>1151</v>
      </c>
      <c r="B1625" s="82">
        <v>55980838</v>
      </c>
    </row>
    <row r="1626" spans="1:2" x14ac:dyDescent="0.2">
      <c r="A1626" t="s">
        <v>1152</v>
      </c>
      <c r="B1626" s="82">
        <v>132790996</v>
      </c>
    </row>
    <row r="1627" spans="1:2" x14ac:dyDescent="0.2">
      <c r="A1627" t="s">
        <v>1153</v>
      </c>
      <c r="B1627" s="82">
        <v>120204554</v>
      </c>
    </row>
    <row r="1628" spans="1:2" x14ac:dyDescent="0.2">
      <c r="A1628" t="s">
        <v>1154</v>
      </c>
      <c r="B1628" s="82">
        <v>184587233</v>
      </c>
    </row>
    <row r="1629" spans="1:2" x14ac:dyDescent="0.2">
      <c r="A1629" t="s">
        <v>1155</v>
      </c>
      <c r="B1629" s="82">
        <v>103574288</v>
      </c>
    </row>
    <row r="1630" spans="1:2" x14ac:dyDescent="0.2">
      <c r="A1630" t="s">
        <v>1156</v>
      </c>
      <c r="B1630" s="82">
        <v>97664054</v>
      </c>
    </row>
    <row r="1631" spans="1:2" x14ac:dyDescent="0.2">
      <c r="A1631" t="s">
        <v>1157</v>
      </c>
      <c r="B1631" s="82">
        <v>78756220</v>
      </c>
    </row>
    <row r="1632" spans="1:2" x14ac:dyDescent="0.2">
      <c r="A1632" t="s">
        <v>1158</v>
      </c>
      <c r="B1632" s="82">
        <v>130216446</v>
      </c>
    </row>
    <row r="1633" spans="1:2" x14ac:dyDescent="0.2">
      <c r="A1633" t="s">
        <v>1159</v>
      </c>
      <c r="B1633" s="82">
        <v>40495130</v>
      </c>
    </row>
    <row r="1634" spans="1:2" x14ac:dyDescent="0.2">
      <c r="A1634" t="s">
        <v>1160</v>
      </c>
      <c r="B1634" s="82">
        <v>86766973</v>
      </c>
    </row>
    <row r="1635" spans="1:2" x14ac:dyDescent="0.2">
      <c r="A1635" t="s">
        <v>1161</v>
      </c>
      <c r="B1635" s="82">
        <v>31724384</v>
      </c>
    </row>
    <row r="1636" spans="1:2" x14ac:dyDescent="0.2">
      <c r="A1636" t="s">
        <v>1162</v>
      </c>
      <c r="B1636" s="82">
        <v>60169366</v>
      </c>
    </row>
    <row r="1637" spans="1:2" x14ac:dyDescent="0.2">
      <c r="A1637" t="s">
        <v>1163</v>
      </c>
      <c r="B1637" s="82">
        <v>61176586</v>
      </c>
    </row>
    <row r="1638" spans="1:2" x14ac:dyDescent="0.2">
      <c r="A1638" t="s">
        <v>1164</v>
      </c>
      <c r="B1638" s="82">
        <v>142811876</v>
      </c>
    </row>
    <row r="1639" spans="1:2" x14ac:dyDescent="0.2">
      <c r="A1639" t="s">
        <v>1165</v>
      </c>
      <c r="B1639" s="82">
        <v>459693890</v>
      </c>
    </row>
    <row r="1640" spans="1:2" x14ac:dyDescent="0.2">
      <c r="A1640" t="s">
        <v>1166</v>
      </c>
      <c r="B1640" s="82">
        <v>2432272658</v>
      </c>
    </row>
    <row r="1641" spans="1:2" x14ac:dyDescent="0.2">
      <c r="A1641" t="s">
        <v>1167</v>
      </c>
      <c r="B1641" s="82">
        <v>22002695</v>
      </c>
    </row>
    <row r="1642" spans="1:2" x14ac:dyDescent="0.2">
      <c r="A1642" t="s">
        <v>1168</v>
      </c>
      <c r="B1642" s="82">
        <v>60996560</v>
      </c>
    </row>
    <row r="1643" spans="1:2" x14ac:dyDescent="0.2">
      <c r="A1643" t="s">
        <v>1169</v>
      </c>
      <c r="B1643" s="82">
        <v>46093130</v>
      </c>
    </row>
    <row r="1644" spans="1:2" x14ac:dyDescent="0.2">
      <c r="A1644" t="s">
        <v>1170</v>
      </c>
      <c r="B1644" s="82">
        <v>38771946</v>
      </c>
    </row>
    <row r="1645" spans="1:2" x14ac:dyDescent="0.2">
      <c r="A1645" t="s">
        <v>1171</v>
      </c>
      <c r="B1645" s="82">
        <v>78139606</v>
      </c>
    </row>
    <row r="1646" spans="1:2" x14ac:dyDescent="0.2">
      <c r="A1646" t="s">
        <v>1172</v>
      </c>
      <c r="B1646" s="82">
        <v>54582134</v>
      </c>
    </row>
    <row r="1647" spans="1:2" x14ac:dyDescent="0.2">
      <c r="A1647" t="s">
        <v>1173</v>
      </c>
      <c r="B1647" s="82">
        <v>44841936</v>
      </c>
    </row>
    <row r="1648" spans="1:2" x14ac:dyDescent="0.2">
      <c r="A1648" t="s">
        <v>1174</v>
      </c>
      <c r="B1648" s="82">
        <v>29949748</v>
      </c>
    </row>
    <row r="1649" spans="1:2" x14ac:dyDescent="0.2">
      <c r="A1649" t="s">
        <v>1175</v>
      </c>
      <c r="B1649" s="82">
        <v>71043183</v>
      </c>
    </row>
    <row r="1650" spans="1:2" x14ac:dyDescent="0.2">
      <c r="A1650" t="s">
        <v>1176</v>
      </c>
      <c r="B1650" s="82">
        <v>64309436</v>
      </c>
    </row>
    <row r="1651" spans="1:2" x14ac:dyDescent="0.2">
      <c r="A1651" t="s">
        <v>1177</v>
      </c>
      <c r="B1651" s="82">
        <v>98754170</v>
      </c>
    </row>
    <row r="1652" spans="1:2" x14ac:dyDescent="0.2">
      <c r="A1652" t="s">
        <v>1178</v>
      </c>
      <c r="B1652" s="82">
        <v>55412244</v>
      </c>
    </row>
    <row r="1653" spans="1:2" x14ac:dyDescent="0.2">
      <c r="A1653" t="s">
        <v>1179</v>
      </c>
      <c r="B1653" s="82">
        <v>52250269</v>
      </c>
    </row>
    <row r="1654" spans="1:2" x14ac:dyDescent="0.2">
      <c r="A1654" t="s">
        <v>1180</v>
      </c>
      <c r="B1654" s="82">
        <v>42134578</v>
      </c>
    </row>
    <row r="1655" spans="1:2" x14ac:dyDescent="0.2">
      <c r="A1655" t="s">
        <v>1181</v>
      </c>
      <c r="B1655" s="82">
        <v>69665799</v>
      </c>
    </row>
    <row r="1656" spans="1:2" x14ac:dyDescent="0.2">
      <c r="A1656" t="s">
        <v>1182</v>
      </c>
      <c r="B1656" s="82">
        <v>21664895</v>
      </c>
    </row>
    <row r="1657" spans="1:2" x14ac:dyDescent="0.2">
      <c r="A1657" t="s">
        <v>1183</v>
      </c>
      <c r="B1657" s="82">
        <v>46420331</v>
      </c>
    </row>
    <row r="1658" spans="1:2" x14ac:dyDescent="0.2">
      <c r="A1658" t="s">
        <v>1184</v>
      </c>
      <c r="B1658" s="82">
        <v>16972545</v>
      </c>
    </row>
    <row r="1659" spans="1:2" x14ac:dyDescent="0.2">
      <c r="A1659" t="s">
        <v>1185</v>
      </c>
      <c r="B1659" s="82">
        <v>32190611</v>
      </c>
    </row>
    <row r="1660" spans="1:2" x14ac:dyDescent="0.2">
      <c r="A1660" t="s">
        <v>1186</v>
      </c>
      <c r="B1660" s="82">
        <v>32729474</v>
      </c>
    </row>
    <row r="1661" spans="1:2" x14ac:dyDescent="0.2">
      <c r="A1661" t="s">
        <v>1187</v>
      </c>
      <c r="B1661" s="82">
        <v>76404354</v>
      </c>
    </row>
    <row r="1662" spans="1:2" x14ac:dyDescent="0.2">
      <c r="A1662" t="s">
        <v>1188</v>
      </c>
      <c r="B1662" s="82">
        <v>245936231</v>
      </c>
    </row>
    <row r="1663" spans="1:2" x14ac:dyDescent="0.2">
      <c r="A1663" t="s">
        <v>1189</v>
      </c>
      <c r="B1663" s="82">
        <v>1301265875</v>
      </c>
    </row>
    <row r="1664" spans="1:2" x14ac:dyDescent="0.2">
      <c r="A1664" t="s">
        <v>1190</v>
      </c>
      <c r="B1664" s="82">
        <v>-814066.7</v>
      </c>
    </row>
    <row r="1665" spans="1:2" x14ac:dyDescent="0.2">
      <c r="A1665" t="s">
        <v>1191</v>
      </c>
      <c r="B1665" s="82">
        <v>-3668346</v>
      </c>
    </row>
    <row r="1666" spans="1:2" x14ac:dyDescent="0.2">
      <c r="A1666" t="s">
        <v>1192</v>
      </c>
      <c r="B1666" s="82">
        <v>-2111809.7799999998</v>
      </c>
    </row>
    <row r="1667" spans="1:2" x14ac:dyDescent="0.2">
      <c r="A1667" t="s">
        <v>1193</v>
      </c>
      <c r="B1667" s="82">
        <v>-1164496</v>
      </c>
    </row>
    <row r="1668" spans="1:2" x14ac:dyDescent="0.2">
      <c r="A1668" t="s">
        <v>1194</v>
      </c>
      <c r="B1668" s="82">
        <v>-1951931</v>
      </c>
    </row>
    <row r="1669" spans="1:2" x14ac:dyDescent="0.2">
      <c r="A1669" t="s">
        <v>1195</v>
      </c>
      <c r="B1669" s="82">
        <v>-2054421</v>
      </c>
    </row>
    <row r="1670" spans="1:2" x14ac:dyDescent="0.2">
      <c r="A1670" t="s">
        <v>1196</v>
      </c>
      <c r="B1670" s="82">
        <v>-2622623</v>
      </c>
    </row>
    <row r="1671" spans="1:2" x14ac:dyDescent="0.2">
      <c r="A1671" t="s">
        <v>1197</v>
      </c>
      <c r="B1671" s="82">
        <v>-3121047</v>
      </c>
    </row>
    <row r="1672" spans="1:2" x14ac:dyDescent="0.2">
      <c r="A1672" t="s">
        <v>1198</v>
      </c>
      <c r="B1672" s="82">
        <v>-1876349.86</v>
      </c>
    </row>
    <row r="1673" spans="1:2" x14ac:dyDescent="0.2">
      <c r="A1673" t="s">
        <v>1199</v>
      </c>
      <c r="B1673" s="82">
        <v>-2384155.02</v>
      </c>
    </row>
    <row r="1674" spans="1:2" x14ac:dyDescent="0.2">
      <c r="A1674" t="s">
        <v>1200</v>
      </c>
      <c r="B1674" s="82">
        <v>-5846429</v>
      </c>
    </row>
    <row r="1675" spans="1:2" x14ac:dyDescent="0.2">
      <c r="A1675" t="s">
        <v>1201</v>
      </c>
      <c r="B1675" s="82">
        <v>-2961590</v>
      </c>
    </row>
    <row r="1676" spans="1:2" x14ac:dyDescent="0.2">
      <c r="A1676" t="s">
        <v>1202</v>
      </c>
      <c r="B1676" s="82">
        <v>-1987674.72</v>
      </c>
    </row>
    <row r="1677" spans="1:2" x14ac:dyDescent="0.2">
      <c r="A1677" t="s">
        <v>1203</v>
      </c>
      <c r="B1677" s="82">
        <v>-2192029</v>
      </c>
    </row>
    <row r="1678" spans="1:2" x14ac:dyDescent="0.2">
      <c r="A1678" t="s">
        <v>1204</v>
      </c>
      <c r="B1678" s="82">
        <v>-3640461</v>
      </c>
    </row>
    <row r="1679" spans="1:2" x14ac:dyDescent="0.2">
      <c r="A1679" t="s">
        <v>1205</v>
      </c>
      <c r="B1679" s="82">
        <v>-1026549.44</v>
      </c>
    </row>
    <row r="1680" spans="1:2" x14ac:dyDescent="0.2">
      <c r="A1680" t="s">
        <v>1206</v>
      </c>
      <c r="B1680" s="82">
        <v>-1340368</v>
      </c>
    </row>
    <row r="1681" spans="1:2" x14ac:dyDescent="0.2">
      <c r="A1681" t="s">
        <v>1207</v>
      </c>
      <c r="B1681" s="82">
        <v>-1075326</v>
      </c>
    </row>
    <row r="1682" spans="1:2" x14ac:dyDescent="0.2">
      <c r="A1682" t="s">
        <v>1208</v>
      </c>
      <c r="B1682" s="82">
        <v>-1612017.06</v>
      </c>
    </row>
    <row r="1683" spans="1:2" x14ac:dyDescent="0.2">
      <c r="A1683" t="s">
        <v>1209</v>
      </c>
      <c r="B1683" s="82">
        <v>-1264361.22</v>
      </c>
    </row>
    <row r="1684" spans="1:2" x14ac:dyDescent="0.2">
      <c r="A1684" t="s">
        <v>1210</v>
      </c>
      <c r="B1684" s="82">
        <v>-2555394.12</v>
      </c>
    </row>
    <row r="1685" spans="1:2" x14ac:dyDescent="0.2">
      <c r="A1685" t="s">
        <v>1211</v>
      </c>
      <c r="B1685" s="82">
        <v>-18200000</v>
      </c>
    </row>
    <row r="1686" spans="1:2" x14ac:dyDescent="0.2">
      <c r="A1686" t="s">
        <v>1212</v>
      </c>
      <c r="B1686" s="82">
        <v>-65471444.919999994</v>
      </c>
    </row>
    <row r="1687" spans="1:2" x14ac:dyDescent="0.2">
      <c r="A1687" t="s">
        <v>1213</v>
      </c>
      <c r="B1687" s="82">
        <v>-1027.2</v>
      </c>
    </row>
    <row r="1688" spans="1:2" x14ac:dyDescent="0.2">
      <c r="A1688" t="s">
        <v>1214</v>
      </c>
      <c r="B1688" s="82">
        <v>-86798</v>
      </c>
    </row>
    <row r="1689" spans="1:2" x14ac:dyDescent="0.2">
      <c r="A1689" t="s">
        <v>1215</v>
      </c>
      <c r="B1689" s="82">
        <v>-138301.78</v>
      </c>
    </row>
    <row r="1690" spans="1:2" x14ac:dyDescent="0.2">
      <c r="A1690" t="s">
        <v>1216</v>
      </c>
      <c r="B1690" s="82">
        <v>-40853</v>
      </c>
    </row>
    <row r="1691" spans="1:2" x14ac:dyDescent="0.2">
      <c r="A1691" t="s">
        <v>1217</v>
      </c>
      <c r="B1691" s="82">
        <v>-28553</v>
      </c>
    </row>
    <row r="1692" spans="1:2" x14ac:dyDescent="0.2">
      <c r="A1692" t="s">
        <v>1218</v>
      </c>
      <c r="B1692" s="82">
        <v>-15408</v>
      </c>
    </row>
    <row r="1693" spans="1:2" x14ac:dyDescent="0.2">
      <c r="A1693" t="s">
        <v>1219</v>
      </c>
      <c r="B1693" s="82">
        <v>-148816</v>
      </c>
    </row>
    <row r="1694" spans="1:2" x14ac:dyDescent="0.2">
      <c r="A1694" t="s">
        <v>1220</v>
      </c>
      <c r="B1694" s="82">
        <v>-48664</v>
      </c>
    </row>
    <row r="1695" spans="1:2" x14ac:dyDescent="0.2">
      <c r="A1695" t="s">
        <v>1221</v>
      </c>
      <c r="B1695" s="82">
        <v>-33647.22</v>
      </c>
    </row>
    <row r="1696" spans="1:2" x14ac:dyDescent="0.2">
      <c r="A1696" t="s">
        <v>1222</v>
      </c>
      <c r="B1696" s="82">
        <v>-130552.55</v>
      </c>
    </row>
    <row r="1697" spans="1:2" x14ac:dyDescent="0.2">
      <c r="A1697" t="s">
        <v>1223</v>
      </c>
      <c r="B1697" s="82">
        <v>-64213</v>
      </c>
    </row>
    <row r="1698" spans="1:2" x14ac:dyDescent="0.2">
      <c r="A1698" t="s">
        <v>1224</v>
      </c>
      <c r="B1698" s="82">
        <v>-76569</v>
      </c>
    </row>
    <row r="1699" spans="1:2" x14ac:dyDescent="0.2">
      <c r="A1699" t="s">
        <v>1225</v>
      </c>
      <c r="B1699" s="82">
        <v>-112906</v>
      </c>
    </row>
    <row r="1700" spans="1:2" x14ac:dyDescent="0.2">
      <c r="A1700" t="s">
        <v>1226</v>
      </c>
      <c r="B1700" s="82">
        <v>-48627</v>
      </c>
    </row>
    <row r="1701" spans="1:2" x14ac:dyDescent="0.2">
      <c r="A1701" t="s">
        <v>1227</v>
      </c>
      <c r="B1701" s="82">
        <v>-136018</v>
      </c>
    </row>
    <row r="1702" spans="1:2" x14ac:dyDescent="0.2">
      <c r="A1702" t="s">
        <v>1228</v>
      </c>
      <c r="B1702" s="82">
        <v>-44405</v>
      </c>
    </row>
    <row r="1703" spans="1:2" x14ac:dyDescent="0.2">
      <c r="A1703" t="s">
        <v>1229</v>
      </c>
      <c r="B1703" s="82">
        <v>-81791</v>
      </c>
    </row>
    <row r="1704" spans="1:2" x14ac:dyDescent="0.2">
      <c r="A1704" t="s">
        <v>1230</v>
      </c>
      <c r="B1704" s="82">
        <v>-20758</v>
      </c>
    </row>
    <row r="1705" spans="1:2" x14ac:dyDescent="0.2">
      <c r="A1705" t="s">
        <v>1231</v>
      </c>
      <c r="B1705" s="82">
        <v>-31586.400000000001</v>
      </c>
    </row>
    <row r="1706" spans="1:2" x14ac:dyDescent="0.2">
      <c r="A1706" t="s">
        <v>1232</v>
      </c>
      <c r="B1706" s="82">
        <v>-87354.8</v>
      </c>
    </row>
    <row r="1707" spans="1:2" x14ac:dyDescent="0.2">
      <c r="A1707" t="s">
        <v>1233</v>
      </c>
      <c r="B1707" s="82">
        <v>-52537</v>
      </c>
    </row>
    <row r="1708" spans="1:2" x14ac:dyDescent="0.2">
      <c r="A1708" t="s">
        <v>1234</v>
      </c>
      <c r="B1708" s="82">
        <v>-47500</v>
      </c>
    </row>
    <row r="1709" spans="1:2" x14ac:dyDescent="0.2">
      <c r="A1709" t="s">
        <v>1235</v>
      </c>
      <c r="B1709" s="82">
        <v>-1476885.95</v>
      </c>
    </row>
    <row r="1710" spans="1:2" x14ac:dyDescent="0.2">
      <c r="A1710" t="s">
        <v>1236</v>
      </c>
      <c r="B1710" s="82">
        <v>-30388.02</v>
      </c>
    </row>
    <row r="1711" spans="1:2" x14ac:dyDescent="0.2">
      <c r="A1711" t="s">
        <v>1237</v>
      </c>
      <c r="B1711" s="82">
        <v>-46371</v>
      </c>
    </row>
    <row r="1712" spans="1:2" x14ac:dyDescent="0.2">
      <c r="A1712" t="s">
        <v>1238</v>
      </c>
      <c r="B1712" s="82">
        <v>-66369.440000000002</v>
      </c>
    </row>
    <row r="1713" spans="1:2" x14ac:dyDescent="0.2">
      <c r="A1713" t="s">
        <v>1239</v>
      </c>
      <c r="B1713" s="82">
        <v>-44838</v>
      </c>
    </row>
    <row r="1714" spans="1:2" x14ac:dyDescent="0.2">
      <c r="A1714" t="s">
        <v>1240</v>
      </c>
      <c r="B1714" s="82">
        <v>-40874</v>
      </c>
    </row>
    <row r="1715" spans="1:2" x14ac:dyDescent="0.2">
      <c r="A1715" t="s">
        <v>1241</v>
      </c>
      <c r="B1715" s="82">
        <v>-27767</v>
      </c>
    </row>
    <row r="1716" spans="1:2" x14ac:dyDescent="0.2">
      <c r="A1716" t="s">
        <v>1242</v>
      </c>
      <c r="B1716" s="82">
        <v>-54658</v>
      </c>
    </row>
    <row r="1717" spans="1:2" x14ac:dyDescent="0.2">
      <c r="A1717" t="s">
        <v>1243</v>
      </c>
      <c r="B1717" s="82">
        <v>-55225</v>
      </c>
    </row>
    <row r="1718" spans="1:2" x14ac:dyDescent="0.2">
      <c r="A1718" t="s">
        <v>1244</v>
      </c>
      <c r="B1718" s="82">
        <v>-56847.88</v>
      </c>
    </row>
    <row r="1719" spans="1:2" x14ac:dyDescent="0.2">
      <c r="A1719" t="s">
        <v>1245</v>
      </c>
      <c r="B1719" s="82">
        <v>-77641.38</v>
      </c>
    </row>
    <row r="1720" spans="1:2" x14ac:dyDescent="0.2">
      <c r="A1720" t="s">
        <v>1246</v>
      </c>
      <c r="B1720" s="82">
        <v>-49006</v>
      </c>
    </row>
    <row r="1721" spans="1:2" x14ac:dyDescent="0.2">
      <c r="A1721" t="s">
        <v>1247</v>
      </c>
      <c r="B1721" s="82">
        <v>-59436</v>
      </c>
    </row>
    <row r="1722" spans="1:2" x14ac:dyDescent="0.2">
      <c r="A1722" t="s">
        <v>1248</v>
      </c>
      <c r="B1722" s="82">
        <v>-36915</v>
      </c>
    </row>
    <row r="1723" spans="1:2" x14ac:dyDescent="0.2">
      <c r="A1723" t="s">
        <v>1249</v>
      </c>
      <c r="B1723" s="82">
        <v>-55992</v>
      </c>
    </row>
    <row r="1724" spans="1:2" x14ac:dyDescent="0.2">
      <c r="A1724" t="s">
        <v>1250</v>
      </c>
      <c r="B1724" s="82">
        <v>-123358</v>
      </c>
    </row>
    <row r="1725" spans="1:2" x14ac:dyDescent="0.2">
      <c r="A1725" t="s">
        <v>1251</v>
      </c>
      <c r="B1725" s="82">
        <v>-18232.82</v>
      </c>
    </row>
    <row r="1726" spans="1:2" x14ac:dyDescent="0.2">
      <c r="A1726" t="s">
        <v>1252</v>
      </c>
      <c r="B1726" s="82">
        <v>-57018</v>
      </c>
    </row>
    <row r="1727" spans="1:2" x14ac:dyDescent="0.2">
      <c r="A1727" t="s">
        <v>1253</v>
      </c>
      <c r="B1727" s="82">
        <v>-15106</v>
      </c>
    </row>
    <row r="1728" spans="1:2" x14ac:dyDescent="0.2">
      <c r="A1728" t="s">
        <v>1254</v>
      </c>
      <c r="B1728" s="82">
        <v>-26137.43</v>
      </c>
    </row>
    <row r="1729" spans="1:2" x14ac:dyDescent="0.2">
      <c r="A1729" t="s">
        <v>1255</v>
      </c>
      <c r="B1729" s="82">
        <v>-20918.5</v>
      </c>
    </row>
    <row r="1730" spans="1:2" x14ac:dyDescent="0.2">
      <c r="A1730" t="s">
        <v>1256</v>
      </c>
      <c r="B1730" s="82">
        <v>-38894.5</v>
      </c>
    </row>
    <row r="1731" spans="1:2" x14ac:dyDescent="0.2">
      <c r="A1731" t="s">
        <v>1257</v>
      </c>
      <c r="B1731" s="82">
        <v>-60000</v>
      </c>
    </row>
    <row r="1732" spans="1:2" x14ac:dyDescent="0.2">
      <c r="A1732" t="s">
        <v>1258</v>
      </c>
      <c r="B1732" s="82">
        <v>-1061993.97</v>
      </c>
    </row>
    <row r="1733" spans="1:2" x14ac:dyDescent="0.2">
      <c r="A1733" t="s">
        <v>1259</v>
      </c>
      <c r="B1733" s="82">
        <v>-18857.96</v>
      </c>
    </row>
    <row r="1734" spans="1:2" x14ac:dyDescent="0.2">
      <c r="A1734" t="s">
        <v>1260</v>
      </c>
      <c r="B1734" s="82">
        <v>-95551</v>
      </c>
    </row>
    <row r="1735" spans="1:2" x14ac:dyDescent="0.2">
      <c r="A1735" t="s">
        <v>1261</v>
      </c>
      <c r="B1735" s="82">
        <v>-139437.20000000001</v>
      </c>
    </row>
    <row r="1736" spans="1:2" x14ac:dyDescent="0.2">
      <c r="A1736" t="s">
        <v>1262</v>
      </c>
      <c r="B1736" s="82">
        <v>-112965</v>
      </c>
    </row>
    <row r="1737" spans="1:2" x14ac:dyDescent="0.2">
      <c r="A1737" t="s">
        <v>1263</v>
      </c>
      <c r="B1737" s="82">
        <v>-204370</v>
      </c>
    </row>
    <row r="1738" spans="1:2" x14ac:dyDescent="0.2">
      <c r="A1738" t="s">
        <v>1264</v>
      </c>
      <c r="B1738" s="82">
        <v>-130540</v>
      </c>
    </row>
    <row r="1739" spans="1:2" x14ac:dyDescent="0.2">
      <c r="A1739" t="s">
        <v>1265</v>
      </c>
      <c r="B1739" s="82">
        <v>-42185</v>
      </c>
    </row>
    <row r="1740" spans="1:2" x14ac:dyDescent="0.2">
      <c r="A1740" t="s">
        <v>1266</v>
      </c>
      <c r="B1740" s="82">
        <v>-24102</v>
      </c>
    </row>
    <row r="1741" spans="1:2" x14ac:dyDescent="0.2">
      <c r="A1741" t="s">
        <v>1267</v>
      </c>
      <c r="B1741" s="82">
        <v>-89583.59</v>
      </c>
    </row>
    <row r="1742" spans="1:2" x14ac:dyDescent="0.2">
      <c r="A1742" t="s">
        <v>1268</v>
      </c>
      <c r="B1742" s="82">
        <v>-184916.23</v>
      </c>
    </row>
    <row r="1743" spans="1:2" x14ac:dyDescent="0.2">
      <c r="A1743" t="s">
        <v>1269</v>
      </c>
      <c r="B1743" s="82">
        <v>-77010</v>
      </c>
    </row>
    <row r="1744" spans="1:2" x14ac:dyDescent="0.2">
      <c r="A1744" t="s">
        <v>1270</v>
      </c>
      <c r="B1744" s="82">
        <v>-78885</v>
      </c>
    </row>
    <row r="1745" spans="1:2" x14ac:dyDescent="0.2">
      <c r="A1745" t="s">
        <v>1271</v>
      </c>
      <c r="B1745" s="82">
        <v>-116015</v>
      </c>
    </row>
    <row r="1746" spans="1:2" x14ac:dyDescent="0.2">
      <c r="A1746" t="s">
        <v>1272</v>
      </c>
      <c r="B1746" s="82">
        <v>-198242</v>
      </c>
    </row>
    <row r="1747" spans="1:2" x14ac:dyDescent="0.2">
      <c r="A1747" t="s">
        <v>1273</v>
      </c>
      <c r="B1747" s="82">
        <v>-236684</v>
      </c>
    </row>
    <row r="1748" spans="1:2" x14ac:dyDescent="0.2">
      <c r="A1748" t="s">
        <v>1274</v>
      </c>
      <c r="B1748" s="82">
        <v>-23175.53</v>
      </c>
    </row>
    <row r="1749" spans="1:2" x14ac:dyDescent="0.2">
      <c r="A1749" t="s">
        <v>1275</v>
      </c>
      <c r="B1749" s="82">
        <v>-166064</v>
      </c>
    </row>
    <row r="1750" spans="1:2" x14ac:dyDescent="0.2">
      <c r="A1750" t="s">
        <v>1276</v>
      </c>
      <c r="B1750" s="82">
        <v>-95780</v>
      </c>
    </row>
    <row r="1751" spans="1:2" x14ac:dyDescent="0.2">
      <c r="A1751" t="s">
        <v>1277</v>
      </c>
      <c r="B1751" s="82">
        <v>-148328.75</v>
      </c>
    </row>
    <row r="1752" spans="1:2" x14ac:dyDescent="0.2">
      <c r="A1752" t="s">
        <v>1278</v>
      </c>
      <c r="B1752" s="82">
        <v>-143326.5</v>
      </c>
    </row>
    <row r="1753" spans="1:2" x14ac:dyDescent="0.2">
      <c r="A1753" t="s">
        <v>1279</v>
      </c>
      <c r="B1753" s="82">
        <v>-202176.5</v>
      </c>
    </row>
    <row r="1754" spans="1:2" x14ac:dyDescent="0.2">
      <c r="A1754" t="s">
        <v>1280</v>
      </c>
      <c r="B1754" s="82">
        <v>-600000</v>
      </c>
    </row>
    <row r="1755" spans="1:2" x14ac:dyDescent="0.2">
      <c r="A1755" t="s">
        <v>1281</v>
      </c>
      <c r="B1755" s="82">
        <v>-3128195.26</v>
      </c>
    </row>
    <row r="1756" spans="1:2" x14ac:dyDescent="0.2">
      <c r="A1756" t="s">
        <v>1282</v>
      </c>
      <c r="B1756" s="82">
        <v>-4742552.78</v>
      </c>
    </row>
    <row r="1757" spans="1:2" x14ac:dyDescent="0.2">
      <c r="A1757" t="s">
        <v>1283</v>
      </c>
      <c r="B1757" s="82">
        <v>-11191727</v>
      </c>
    </row>
    <row r="1758" spans="1:2" x14ac:dyDescent="0.2">
      <c r="A1758" t="s">
        <v>1284</v>
      </c>
      <c r="B1758" s="82">
        <v>-7107595.2800000003</v>
      </c>
    </row>
    <row r="1759" spans="1:2" x14ac:dyDescent="0.2">
      <c r="A1759" t="s">
        <v>1285</v>
      </c>
      <c r="B1759" s="82">
        <v>-5209592</v>
      </c>
    </row>
    <row r="1760" spans="1:2" x14ac:dyDescent="0.2">
      <c r="A1760" t="s">
        <v>1286</v>
      </c>
      <c r="B1760" s="82">
        <v>-5679575</v>
      </c>
    </row>
    <row r="1761" spans="1:2" x14ac:dyDescent="0.2">
      <c r="A1761" t="s">
        <v>1287</v>
      </c>
      <c r="B1761" s="82">
        <v>-4332202</v>
      </c>
    </row>
    <row r="1762" spans="1:2" x14ac:dyDescent="0.2">
      <c r="A1762" t="s">
        <v>1288</v>
      </c>
      <c r="B1762" s="82">
        <v>-8200000</v>
      </c>
    </row>
    <row r="1763" spans="1:2" x14ac:dyDescent="0.2">
      <c r="A1763" t="s">
        <v>1289</v>
      </c>
      <c r="B1763" s="82">
        <v>-5180626</v>
      </c>
    </row>
    <row r="1764" spans="1:2" x14ac:dyDescent="0.2">
      <c r="A1764" t="s">
        <v>1290</v>
      </c>
      <c r="B1764" s="82">
        <v>-10972776.140000001</v>
      </c>
    </row>
    <row r="1765" spans="1:2" x14ac:dyDescent="0.2">
      <c r="A1765" t="s">
        <v>1291</v>
      </c>
      <c r="B1765" s="82">
        <v>-8194490.7199999997</v>
      </c>
    </row>
    <row r="1766" spans="1:2" x14ac:dyDescent="0.2">
      <c r="A1766" t="s">
        <v>1292</v>
      </c>
      <c r="B1766" s="82">
        <v>-8587015</v>
      </c>
    </row>
    <row r="1767" spans="1:2" x14ac:dyDescent="0.2">
      <c r="A1767" t="s">
        <v>1293</v>
      </c>
      <c r="B1767" s="82">
        <v>-4879441</v>
      </c>
    </row>
    <row r="1768" spans="1:2" x14ac:dyDescent="0.2">
      <c r="A1768" t="s">
        <v>1294</v>
      </c>
      <c r="B1768" s="82">
        <v>-5057101</v>
      </c>
    </row>
    <row r="1769" spans="1:2" x14ac:dyDescent="0.2">
      <c r="A1769" t="s">
        <v>1295</v>
      </c>
      <c r="B1769" s="82">
        <v>-4622799</v>
      </c>
    </row>
    <row r="1770" spans="1:2" x14ac:dyDescent="0.2">
      <c r="A1770" t="s">
        <v>1296</v>
      </c>
      <c r="B1770" s="82">
        <v>-8245329</v>
      </c>
    </row>
    <row r="1771" spans="1:2" x14ac:dyDescent="0.2">
      <c r="A1771" t="s">
        <v>1297</v>
      </c>
      <c r="B1771" s="82">
        <v>-1959805.37</v>
      </c>
    </row>
    <row r="1772" spans="1:2" x14ac:dyDescent="0.2">
      <c r="A1772" t="s">
        <v>1298</v>
      </c>
      <c r="B1772" s="82">
        <v>-5773886</v>
      </c>
    </row>
    <row r="1773" spans="1:2" x14ac:dyDescent="0.2">
      <c r="A1773" t="s">
        <v>1299</v>
      </c>
      <c r="B1773" s="82">
        <v>-2627039</v>
      </c>
    </row>
    <row r="1774" spans="1:2" x14ac:dyDescent="0.2">
      <c r="A1774" t="s">
        <v>1300</v>
      </c>
      <c r="B1774" s="82">
        <v>-3318826.32</v>
      </c>
    </row>
    <row r="1775" spans="1:2" x14ac:dyDescent="0.2">
      <c r="A1775" t="s">
        <v>1301</v>
      </c>
      <c r="B1775" s="82">
        <v>-3587403.7</v>
      </c>
    </row>
    <row r="1776" spans="1:2" x14ac:dyDescent="0.2">
      <c r="A1776" t="s">
        <v>1302</v>
      </c>
      <c r="B1776" s="82">
        <v>-5077208.67</v>
      </c>
    </row>
    <row r="1777" spans="1:2" x14ac:dyDescent="0.2">
      <c r="A1777" t="s">
        <v>1303</v>
      </c>
      <c r="B1777" s="82">
        <v>-10100000</v>
      </c>
    </row>
    <row r="1778" spans="1:2" x14ac:dyDescent="0.2">
      <c r="A1778" t="s">
        <v>1304</v>
      </c>
      <c r="B1778" s="82">
        <v>-134646990.98000002</v>
      </c>
    </row>
    <row r="1779" spans="1:2" x14ac:dyDescent="0.2">
      <c r="A1779" t="s">
        <v>1305</v>
      </c>
      <c r="B1779" s="82">
        <v>-4791799</v>
      </c>
    </row>
    <row r="1780" spans="1:2" x14ac:dyDescent="0.2">
      <c r="A1780" t="s">
        <v>1306</v>
      </c>
      <c r="B1780" s="82">
        <v>-11333649</v>
      </c>
    </row>
    <row r="1781" spans="1:2" x14ac:dyDescent="0.2">
      <c r="A1781" t="s">
        <v>1307</v>
      </c>
      <c r="B1781" s="82">
        <v>-7313402</v>
      </c>
    </row>
    <row r="1782" spans="1:2" x14ac:dyDescent="0.2">
      <c r="A1782" t="s">
        <v>1308</v>
      </c>
      <c r="B1782" s="82">
        <v>-5367395</v>
      </c>
    </row>
    <row r="1783" spans="1:2" x14ac:dyDescent="0.2">
      <c r="A1783" t="s">
        <v>1309</v>
      </c>
      <c r="B1783" s="82">
        <v>-5924819</v>
      </c>
    </row>
    <row r="1784" spans="1:2" x14ac:dyDescent="0.2">
      <c r="A1784" t="s">
        <v>1310</v>
      </c>
      <c r="B1784" s="82">
        <v>-4490509</v>
      </c>
    </row>
    <row r="1785" spans="1:2" x14ac:dyDescent="0.2">
      <c r="A1785" t="s">
        <v>1311</v>
      </c>
      <c r="B1785" s="82">
        <v>-8296843</v>
      </c>
    </row>
    <row r="1786" spans="1:2" x14ac:dyDescent="0.2">
      <c r="A1786" t="s">
        <v>1312</v>
      </c>
      <c r="B1786" s="82">
        <v>-5259953</v>
      </c>
    </row>
    <row r="1787" spans="1:2" x14ac:dyDescent="0.2">
      <c r="A1787" t="s">
        <v>1313</v>
      </c>
      <c r="B1787" s="82">
        <v>-11119208</v>
      </c>
    </row>
    <row r="1788" spans="1:2" x14ac:dyDescent="0.2">
      <c r="A1788" t="s">
        <v>1314</v>
      </c>
      <c r="B1788" s="82">
        <v>-8457048</v>
      </c>
    </row>
    <row r="1789" spans="1:2" x14ac:dyDescent="0.2">
      <c r="A1789" t="s">
        <v>1315</v>
      </c>
      <c r="B1789" s="82">
        <v>-8713031</v>
      </c>
    </row>
    <row r="1790" spans="1:2" x14ac:dyDescent="0.2">
      <c r="A1790" t="s">
        <v>1316</v>
      </c>
      <c r="B1790" s="82">
        <v>-5017762</v>
      </c>
    </row>
    <row r="1791" spans="1:2" x14ac:dyDescent="0.2">
      <c r="A1791" t="s">
        <v>1317</v>
      </c>
      <c r="B1791" s="82">
        <v>-5210031</v>
      </c>
    </row>
    <row r="1792" spans="1:2" x14ac:dyDescent="0.2">
      <c r="A1792" t="s">
        <v>1318</v>
      </c>
      <c r="B1792" s="82">
        <v>-4877033</v>
      </c>
    </row>
    <row r="1793" spans="1:2" x14ac:dyDescent="0.2">
      <c r="A1793" t="s">
        <v>1319</v>
      </c>
      <c r="B1793" s="82">
        <v>-8605371</v>
      </c>
    </row>
    <row r="1794" spans="1:2" x14ac:dyDescent="0.2">
      <c r="A1794" t="s">
        <v>1320</v>
      </c>
      <c r="B1794" s="82">
        <v>-2001214</v>
      </c>
    </row>
    <row r="1795" spans="1:2" x14ac:dyDescent="0.2">
      <c r="A1795" t="s">
        <v>1321</v>
      </c>
      <c r="B1795" s="82">
        <v>-5996968</v>
      </c>
    </row>
    <row r="1796" spans="1:2" x14ac:dyDescent="0.2">
      <c r="A1796" t="s">
        <v>1322</v>
      </c>
      <c r="B1796" s="82">
        <v>-2737925</v>
      </c>
    </row>
    <row r="1797" spans="1:2" x14ac:dyDescent="0.2">
      <c r="A1797" t="s">
        <v>1323</v>
      </c>
      <c r="B1797" s="82">
        <v>-3493293</v>
      </c>
    </row>
    <row r="1798" spans="1:2" x14ac:dyDescent="0.2">
      <c r="A1798" t="s">
        <v>1324</v>
      </c>
      <c r="B1798" s="82">
        <v>-3751649</v>
      </c>
    </row>
    <row r="1799" spans="1:2" x14ac:dyDescent="0.2">
      <c r="A1799" t="s">
        <v>1325</v>
      </c>
      <c r="B1799" s="82">
        <v>-5318280</v>
      </c>
    </row>
    <row r="1800" spans="1:2" x14ac:dyDescent="0.2">
      <c r="A1800" t="s">
        <v>1326</v>
      </c>
      <c r="B1800" s="82">
        <v>-10760000</v>
      </c>
    </row>
    <row r="1801" spans="1:2" x14ac:dyDescent="0.2">
      <c r="A1801" t="s">
        <v>1327</v>
      </c>
      <c r="B1801" s="82">
        <v>-138837182</v>
      </c>
    </row>
    <row r="1802" spans="1:2" x14ac:dyDescent="0.2">
      <c r="A1802" t="s">
        <v>1328</v>
      </c>
      <c r="B1802" s="82">
        <v>0</v>
      </c>
    </row>
    <row r="1803" spans="1:2" x14ac:dyDescent="0.2">
      <c r="A1803" t="s">
        <v>1329</v>
      </c>
      <c r="B1803" s="82">
        <v>0</v>
      </c>
    </row>
    <row r="1804" spans="1:2" x14ac:dyDescent="0.2">
      <c r="A1804" t="s">
        <v>1330</v>
      </c>
      <c r="B1804" s="82">
        <v>0</v>
      </c>
    </row>
    <row r="1805" spans="1:2" x14ac:dyDescent="0.2">
      <c r="A1805" t="s">
        <v>1331</v>
      </c>
      <c r="B1805" s="82">
        <v>-38559</v>
      </c>
    </row>
    <row r="1806" spans="1:2" x14ac:dyDescent="0.2">
      <c r="A1806" t="s">
        <v>1332</v>
      </c>
      <c r="B1806" s="82">
        <v>0</v>
      </c>
    </row>
    <row r="1807" spans="1:2" x14ac:dyDescent="0.2">
      <c r="A1807" t="s">
        <v>1333</v>
      </c>
      <c r="B1807" s="82">
        <v>-20000</v>
      </c>
    </row>
    <row r="1808" spans="1:2" x14ac:dyDescent="0.2">
      <c r="A1808" t="s">
        <v>1334</v>
      </c>
      <c r="B1808" s="82">
        <v>0</v>
      </c>
    </row>
    <row r="1809" spans="1:2" x14ac:dyDescent="0.2">
      <c r="A1809" t="s">
        <v>1335</v>
      </c>
      <c r="B1809" s="82">
        <v>0</v>
      </c>
    </row>
    <row r="1810" spans="1:2" x14ac:dyDescent="0.2">
      <c r="A1810" t="s">
        <v>1336</v>
      </c>
      <c r="B1810" s="82">
        <v>-100000</v>
      </c>
    </row>
    <row r="1811" spans="1:2" x14ac:dyDescent="0.2">
      <c r="A1811" t="s">
        <v>1337</v>
      </c>
      <c r="B1811" s="82">
        <v>0</v>
      </c>
    </row>
    <row r="1812" spans="1:2" x14ac:dyDescent="0.2">
      <c r="A1812" t="s">
        <v>1338</v>
      </c>
      <c r="B1812" s="82">
        <v>-22873</v>
      </c>
    </row>
    <row r="1813" spans="1:2" x14ac:dyDescent="0.2">
      <c r="A1813" t="s">
        <v>1339</v>
      </c>
      <c r="B1813" s="82">
        <v>-100000</v>
      </c>
    </row>
    <row r="1814" spans="1:2" x14ac:dyDescent="0.2">
      <c r="A1814" t="s">
        <v>1340</v>
      </c>
      <c r="B1814" s="82">
        <v>0</v>
      </c>
    </row>
    <row r="1815" spans="1:2" x14ac:dyDescent="0.2">
      <c r="A1815" t="s">
        <v>1341</v>
      </c>
      <c r="B1815" s="82">
        <v>0</v>
      </c>
    </row>
    <row r="1816" spans="1:2" x14ac:dyDescent="0.2">
      <c r="A1816" t="s">
        <v>1342</v>
      </c>
      <c r="B1816" s="82">
        <v>-341088</v>
      </c>
    </row>
    <row r="1817" spans="1:2" x14ac:dyDescent="0.2">
      <c r="A1817" t="s">
        <v>1343</v>
      </c>
      <c r="B1817" s="82">
        <v>-49222.25</v>
      </c>
    </row>
    <row r="1818" spans="1:2" x14ac:dyDescent="0.2">
      <c r="A1818" t="s">
        <v>1344</v>
      </c>
      <c r="B1818" s="82">
        <v>-45127</v>
      </c>
    </row>
    <row r="1819" spans="1:2" x14ac:dyDescent="0.2">
      <c r="A1819" t="s">
        <v>1345</v>
      </c>
      <c r="B1819" s="82">
        <v>-39898</v>
      </c>
    </row>
    <row r="1820" spans="1:2" x14ac:dyDescent="0.2">
      <c r="A1820" t="s">
        <v>1346</v>
      </c>
      <c r="B1820" s="82">
        <v>-80000</v>
      </c>
    </row>
    <row r="1821" spans="1:2" x14ac:dyDescent="0.2">
      <c r="A1821" t="s">
        <v>1347</v>
      </c>
      <c r="B1821" s="82">
        <v>0</v>
      </c>
    </row>
    <row r="1822" spans="1:2" x14ac:dyDescent="0.2">
      <c r="A1822" t="s">
        <v>1348</v>
      </c>
      <c r="B1822" s="82">
        <v>-2054465.61</v>
      </c>
    </row>
    <row r="1823" spans="1:2" x14ac:dyDescent="0.2">
      <c r="A1823" t="s">
        <v>1349</v>
      </c>
      <c r="B1823" s="82">
        <v>-200000</v>
      </c>
    </row>
    <row r="1824" spans="1:2" x14ac:dyDescent="0.2">
      <c r="A1824" t="s">
        <v>1350</v>
      </c>
      <c r="B1824" s="82">
        <v>-3091232.8600000003</v>
      </c>
    </row>
    <row r="1825" spans="1:2" x14ac:dyDescent="0.2">
      <c r="A1825" t="s">
        <v>1351</v>
      </c>
      <c r="B1825" s="82">
        <v>-166104.31</v>
      </c>
    </row>
    <row r="1826" spans="1:2" x14ac:dyDescent="0.2">
      <c r="A1826" t="s">
        <v>1352</v>
      </c>
      <c r="B1826" s="82">
        <v>-638185</v>
      </c>
    </row>
    <row r="1827" spans="1:2" x14ac:dyDescent="0.2">
      <c r="A1827" t="s">
        <v>1353</v>
      </c>
      <c r="B1827" s="82">
        <v>-1333427.3600000001</v>
      </c>
    </row>
    <row r="1828" spans="1:2" x14ac:dyDescent="0.2">
      <c r="A1828" t="s">
        <v>1354</v>
      </c>
      <c r="B1828" s="82">
        <v>-384737</v>
      </c>
    </row>
    <row r="1829" spans="1:2" x14ac:dyDescent="0.2">
      <c r="A1829" t="s">
        <v>1355</v>
      </c>
      <c r="B1829" s="82">
        <v>-1809932</v>
      </c>
    </row>
    <row r="1830" spans="1:2" x14ac:dyDescent="0.2">
      <c r="A1830" t="s">
        <v>1356</v>
      </c>
      <c r="B1830" s="82">
        <v>-1552784</v>
      </c>
    </row>
    <row r="1831" spans="1:2" x14ac:dyDescent="0.2">
      <c r="A1831" t="s">
        <v>1357</v>
      </c>
      <c r="B1831" s="82">
        <v>-1395719</v>
      </c>
    </row>
    <row r="1832" spans="1:2" x14ac:dyDescent="0.2">
      <c r="A1832" t="s">
        <v>1358</v>
      </c>
      <c r="B1832" s="82">
        <v>-296610</v>
      </c>
    </row>
    <row r="1833" spans="1:2" x14ac:dyDescent="0.2">
      <c r="A1833" t="s">
        <v>1359</v>
      </c>
      <c r="B1833" s="82">
        <v>-840527</v>
      </c>
    </row>
    <row r="1834" spans="1:2" x14ac:dyDescent="0.2">
      <c r="A1834" t="s">
        <v>1360</v>
      </c>
      <c r="B1834" s="82">
        <v>-1978214.57</v>
      </c>
    </row>
    <row r="1835" spans="1:2" x14ac:dyDescent="0.2">
      <c r="A1835" t="s">
        <v>1361</v>
      </c>
      <c r="B1835" s="82">
        <v>-2169186</v>
      </c>
    </row>
    <row r="1836" spans="1:2" x14ac:dyDescent="0.2">
      <c r="A1836" t="s">
        <v>1362</v>
      </c>
      <c r="B1836" s="82">
        <v>-1329744</v>
      </c>
    </row>
    <row r="1837" spans="1:2" x14ac:dyDescent="0.2">
      <c r="A1837" t="s">
        <v>1363</v>
      </c>
      <c r="B1837" s="82">
        <v>-938884.56</v>
      </c>
    </row>
    <row r="1838" spans="1:2" x14ac:dyDescent="0.2">
      <c r="A1838" t="s">
        <v>1364</v>
      </c>
      <c r="B1838" s="82">
        <v>-623108</v>
      </c>
    </row>
    <row r="1839" spans="1:2" x14ac:dyDescent="0.2">
      <c r="A1839" t="s">
        <v>1365</v>
      </c>
      <c r="B1839" s="82">
        <v>-2191325</v>
      </c>
    </row>
    <row r="1840" spans="1:2" x14ac:dyDescent="0.2">
      <c r="A1840" t="s">
        <v>1366</v>
      </c>
      <c r="B1840" s="82">
        <v>-547980.31999999995</v>
      </c>
    </row>
    <row r="1841" spans="1:2" x14ac:dyDescent="0.2">
      <c r="A1841" t="s">
        <v>1367</v>
      </c>
      <c r="B1841" s="82">
        <v>-622570</v>
      </c>
    </row>
    <row r="1842" spans="1:2" x14ac:dyDescent="0.2">
      <c r="A1842" t="s">
        <v>1368</v>
      </c>
      <c r="B1842" s="82">
        <v>-759249</v>
      </c>
    </row>
    <row r="1843" spans="1:2" x14ac:dyDescent="0.2">
      <c r="A1843" t="s">
        <v>1369</v>
      </c>
      <c r="B1843" s="82">
        <v>-714278.71</v>
      </c>
    </row>
    <row r="1844" spans="1:2" x14ac:dyDescent="0.2">
      <c r="A1844" t="s">
        <v>1370</v>
      </c>
      <c r="B1844" s="82">
        <v>-501253.39</v>
      </c>
    </row>
    <row r="1845" spans="1:2" x14ac:dyDescent="0.2">
      <c r="A1845" t="s">
        <v>1371</v>
      </c>
      <c r="B1845" s="82">
        <v>-3498904.19</v>
      </c>
    </row>
    <row r="1846" spans="1:2" x14ac:dyDescent="0.2">
      <c r="A1846" t="s">
        <v>1372</v>
      </c>
      <c r="B1846" s="82">
        <v>-9500000</v>
      </c>
    </row>
    <row r="1847" spans="1:2" x14ac:dyDescent="0.2">
      <c r="A1847" t="s">
        <v>1373</v>
      </c>
      <c r="B1847" s="82">
        <v>-33792723.410000004</v>
      </c>
    </row>
    <row r="1848" spans="1:2" x14ac:dyDescent="0.2">
      <c r="A1848" t="s">
        <v>1374</v>
      </c>
      <c r="B1848" s="82">
        <v>0</v>
      </c>
    </row>
    <row r="1849" spans="1:2" x14ac:dyDescent="0.2">
      <c r="A1849" t="s">
        <v>1375</v>
      </c>
      <c r="B1849" s="82">
        <v>0</v>
      </c>
    </row>
    <row r="1850" spans="1:2" x14ac:dyDescent="0.2">
      <c r="A1850" t="s">
        <v>1376</v>
      </c>
      <c r="B1850" s="82">
        <v>0</v>
      </c>
    </row>
    <row r="1851" spans="1:2" x14ac:dyDescent="0.2">
      <c r="A1851" t="s">
        <v>1377</v>
      </c>
      <c r="B1851" s="82">
        <v>0</v>
      </c>
    </row>
    <row r="1852" spans="1:2" x14ac:dyDescent="0.2">
      <c r="A1852" t="s">
        <v>1378</v>
      </c>
      <c r="B1852" s="82">
        <v>0</v>
      </c>
    </row>
    <row r="1853" spans="1:2" x14ac:dyDescent="0.2">
      <c r="A1853" t="s">
        <v>1379</v>
      </c>
      <c r="B1853" s="82">
        <v>0</v>
      </c>
    </row>
    <row r="1854" spans="1:2" x14ac:dyDescent="0.2">
      <c r="A1854" t="s">
        <v>1380</v>
      </c>
      <c r="B1854" s="82">
        <v>0</v>
      </c>
    </row>
    <row r="1855" spans="1:2" x14ac:dyDescent="0.2">
      <c r="A1855" t="s">
        <v>1381</v>
      </c>
      <c r="B1855" s="82">
        <v>0</v>
      </c>
    </row>
    <row r="1856" spans="1:2" x14ac:dyDescent="0.2">
      <c r="A1856" t="s">
        <v>1382</v>
      </c>
      <c r="B1856" s="82">
        <v>0</v>
      </c>
    </row>
    <row r="1857" spans="1:2" x14ac:dyDescent="0.2">
      <c r="A1857" t="s">
        <v>1383</v>
      </c>
      <c r="B1857" s="82">
        <v>0</v>
      </c>
    </row>
    <row r="1858" spans="1:2" x14ac:dyDescent="0.2">
      <c r="A1858" t="s">
        <v>1384</v>
      </c>
      <c r="B1858" s="82">
        <v>0</v>
      </c>
    </row>
    <row r="1859" spans="1:2" x14ac:dyDescent="0.2">
      <c r="A1859" t="s">
        <v>1385</v>
      </c>
      <c r="B1859" s="82">
        <v>0</v>
      </c>
    </row>
    <row r="1860" spans="1:2" x14ac:dyDescent="0.2">
      <c r="A1860" t="s">
        <v>1386</v>
      </c>
      <c r="B1860" s="82">
        <v>0</v>
      </c>
    </row>
    <row r="1861" spans="1:2" x14ac:dyDescent="0.2">
      <c r="A1861" t="s">
        <v>1387</v>
      </c>
      <c r="B1861" s="82">
        <v>0</v>
      </c>
    </row>
    <row r="1862" spans="1:2" x14ac:dyDescent="0.2">
      <c r="A1862" t="s">
        <v>1388</v>
      </c>
      <c r="B1862" s="82">
        <v>0</v>
      </c>
    </row>
    <row r="1863" spans="1:2" x14ac:dyDescent="0.2">
      <c r="A1863" t="s">
        <v>1389</v>
      </c>
      <c r="B1863" s="82">
        <v>0</v>
      </c>
    </row>
    <row r="1864" spans="1:2" x14ac:dyDescent="0.2">
      <c r="A1864" t="s">
        <v>1390</v>
      </c>
      <c r="B1864" s="82">
        <v>0</v>
      </c>
    </row>
    <row r="1865" spans="1:2" x14ac:dyDescent="0.2">
      <c r="A1865" t="s">
        <v>1391</v>
      </c>
      <c r="B1865" s="82">
        <v>0</v>
      </c>
    </row>
    <row r="1866" spans="1:2" x14ac:dyDescent="0.2">
      <c r="A1866" t="s">
        <v>1392</v>
      </c>
      <c r="B1866" s="82">
        <v>0</v>
      </c>
    </row>
    <row r="1867" spans="1:2" x14ac:dyDescent="0.2">
      <c r="A1867" t="s">
        <v>1393</v>
      </c>
      <c r="B1867" s="82">
        <v>0</v>
      </c>
    </row>
    <row r="1868" spans="1:2" x14ac:dyDescent="0.2">
      <c r="A1868" t="s">
        <v>1394</v>
      </c>
      <c r="B1868" s="82">
        <v>0</v>
      </c>
    </row>
    <row r="1869" spans="1:2" x14ac:dyDescent="0.2">
      <c r="A1869" t="s">
        <v>1395</v>
      </c>
      <c r="B1869" s="82">
        <v>0</v>
      </c>
    </row>
    <row r="1870" spans="1:2" x14ac:dyDescent="0.2">
      <c r="A1870" t="s">
        <v>1396</v>
      </c>
      <c r="B1870" s="82">
        <v>0</v>
      </c>
    </row>
    <row r="1871" spans="1:2" x14ac:dyDescent="0.2">
      <c r="A1871" t="s">
        <v>1397</v>
      </c>
      <c r="B1871" s="82">
        <v>-18736</v>
      </c>
    </row>
    <row r="1872" spans="1:2" x14ac:dyDescent="0.2">
      <c r="A1872" t="s">
        <v>1398</v>
      </c>
      <c r="B1872" s="82">
        <v>-46674</v>
      </c>
    </row>
    <row r="1873" spans="1:2" x14ac:dyDescent="0.2">
      <c r="A1873" t="s">
        <v>1399</v>
      </c>
      <c r="B1873" s="82">
        <v>-31444.15</v>
      </c>
    </row>
    <row r="1874" spans="1:2" x14ac:dyDescent="0.2">
      <c r="A1874" t="s">
        <v>1400</v>
      </c>
      <c r="B1874" s="82">
        <v>-24516</v>
      </c>
    </row>
    <row r="1875" spans="1:2" x14ac:dyDescent="0.2">
      <c r="A1875" t="s">
        <v>1401</v>
      </c>
      <c r="B1875" s="82">
        <v>-5664</v>
      </c>
    </row>
    <row r="1876" spans="1:2" x14ac:dyDescent="0.2">
      <c r="A1876" t="s">
        <v>1402</v>
      </c>
      <c r="B1876" s="82">
        <v>-9294</v>
      </c>
    </row>
    <row r="1877" spans="1:2" x14ac:dyDescent="0.2">
      <c r="A1877" t="s">
        <v>1403</v>
      </c>
      <c r="B1877" s="82">
        <v>-44539</v>
      </c>
    </row>
    <row r="1878" spans="1:2" x14ac:dyDescent="0.2">
      <c r="A1878" t="s">
        <v>1404</v>
      </c>
      <c r="B1878" s="82">
        <v>-31049</v>
      </c>
    </row>
    <row r="1879" spans="1:2" x14ac:dyDescent="0.2">
      <c r="A1879" t="s">
        <v>1405</v>
      </c>
      <c r="B1879" s="82">
        <v>-99285.56</v>
      </c>
    </row>
    <row r="1880" spans="1:2" x14ac:dyDescent="0.2">
      <c r="A1880" t="s">
        <v>1406</v>
      </c>
      <c r="B1880" s="82">
        <v>-26608.3</v>
      </c>
    </row>
    <row r="1881" spans="1:2" x14ac:dyDescent="0.2">
      <c r="A1881" t="s">
        <v>1407</v>
      </c>
      <c r="B1881" s="82">
        <v>-6813</v>
      </c>
    </row>
    <row r="1882" spans="1:2" x14ac:dyDescent="0.2">
      <c r="A1882" t="s">
        <v>1408</v>
      </c>
      <c r="B1882" s="82">
        <v>-10662</v>
      </c>
    </row>
    <row r="1883" spans="1:2" x14ac:dyDescent="0.2">
      <c r="A1883" t="s">
        <v>1409</v>
      </c>
      <c r="B1883" s="82">
        <v>-5863.53</v>
      </c>
    </row>
    <row r="1884" spans="1:2" x14ac:dyDescent="0.2">
      <c r="A1884" t="s">
        <v>1410</v>
      </c>
      <c r="B1884" s="82">
        <v>-12799</v>
      </c>
    </row>
    <row r="1885" spans="1:2" x14ac:dyDescent="0.2">
      <c r="A1885" t="s">
        <v>1411</v>
      </c>
      <c r="B1885" s="82">
        <v>-24227</v>
      </c>
    </row>
    <row r="1886" spans="1:2" x14ac:dyDescent="0.2">
      <c r="A1886" t="s">
        <v>1412</v>
      </c>
      <c r="B1886" s="82">
        <v>0</v>
      </c>
    </row>
    <row r="1887" spans="1:2" x14ac:dyDescent="0.2">
      <c r="A1887" t="s">
        <v>1413</v>
      </c>
      <c r="B1887" s="82">
        <v>-4762</v>
      </c>
    </row>
    <row r="1888" spans="1:2" x14ac:dyDescent="0.2">
      <c r="A1888" t="s">
        <v>1414</v>
      </c>
      <c r="B1888" s="82">
        <v>-14499</v>
      </c>
    </row>
    <row r="1889" spans="1:2" x14ac:dyDescent="0.2">
      <c r="A1889" t="s">
        <v>1415</v>
      </c>
      <c r="B1889" s="82">
        <v>-1470.2</v>
      </c>
    </row>
    <row r="1890" spans="1:2" x14ac:dyDescent="0.2">
      <c r="A1890" t="s">
        <v>1416</v>
      </c>
      <c r="B1890" s="82">
        <v>-15375.93</v>
      </c>
    </row>
    <row r="1891" spans="1:2" x14ac:dyDescent="0.2">
      <c r="A1891" t="s">
        <v>1417</v>
      </c>
      <c r="B1891" s="82">
        <v>0</v>
      </c>
    </row>
    <row r="1892" spans="1:2" x14ac:dyDescent="0.2">
      <c r="A1892" t="s">
        <v>1418</v>
      </c>
      <c r="B1892" s="82">
        <v>0</v>
      </c>
    </row>
    <row r="1893" spans="1:2" x14ac:dyDescent="0.2">
      <c r="A1893" t="s">
        <v>1419</v>
      </c>
      <c r="B1893" s="82">
        <v>-434281.67</v>
      </c>
    </row>
    <row r="1894" spans="1:2" x14ac:dyDescent="0.2">
      <c r="A1894" t="s">
        <v>1420</v>
      </c>
      <c r="B1894" s="82">
        <v>16210962</v>
      </c>
    </row>
    <row r="1895" spans="1:2" x14ac:dyDescent="0.2">
      <c r="A1895" t="s">
        <v>1421</v>
      </c>
      <c r="B1895" s="82">
        <v>45222908</v>
      </c>
    </row>
    <row r="1896" spans="1:2" x14ac:dyDescent="0.2">
      <c r="A1896" t="s">
        <v>1422</v>
      </c>
      <c r="B1896" s="82">
        <v>35164745</v>
      </c>
    </row>
    <row r="1897" spans="1:2" x14ac:dyDescent="0.2">
      <c r="A1897" t="s">
        <v>1423</v>
      </c>
      <c r="B1897" s="82">
        <v>31751390</v>
      </c>
    </row>
    <row r="1898" spans="1:2" x14ac:dyDescent="0.2">
      <c r="A1898" t="s">
        <v>1424</v>
      </c>
      <c r="B1898" s="82">
        <v>68418707</v>
      </c>
    </row>
    <row r="1899" spans="1:2" x14ac:dyDescent="0.2">
      <c r="A1899" t="s">
        <v>1425</v>
      </c>
      <c r="B1899" s="82">
        <v>46439718</v>
      </c>
    </row>
    <row r="1900" spans="1:2" x14ac:dyDescent="0.2">
      <c r="A1900" t="s">
        <v>1426</v>
      </c>
      <c r="B1900" s="82">
        <v>32333396</v>
      </c>
    </row>
    <row r="1901" spans="1:2" x14ac:dyDescent="0.2">
      <c r="A1901" t="s">
        <v>1427</v>
      </c>
      <c r="B1901" s="82">
        <v>21192425</v>
      </c>
    </row>
    <row r="1902" spans="1:2" x14ac:dyDescent="0.2">
      <c r="A1902" t="s">
        <v>1428</v>
      </c>
      <c r="B1902" s="82">
        <v>56974166</v>
      </c>
    </row>
    <row r="1903" spans="1:2" x14ac:dyDescent="0.2">
      <c r="A1903" t="s">
        <v>1429</v>
      </c>
      <c r="B1903" s="82">
        <v>51332857</v>
      </c>
    </row>
    <row r="1904" spans="1:2" x14ac:dyDescent="0.2">
      <c r="A1904" t="s">
        <v>1430</v>
      </c>
      <c r="B1904" s="82">
        <v>81931625</v>
      </c>
    </row>
    <row r="1905" spans="1:2" x14ac:dyDescent="0.2">
      <c r="A1905" t="s">
        <v>1431</v>
      </c>
      <c r="B1905" s="82">
        <v>45915917</v>
      </c>
    </row>
    <row r="1906" spans="1:2" x14ac:dyDescent="0.2">
      <c r="A1906" t="s">
        <v>1432</v>
      </c>
      <c r="B1906" s="82">
        <v>43994909</v>
      </c>
    </row>
    <row r="1907" spans="1:2" x14ac:dyDescent="0.2">
      <c r="A1907" t="s">
        <v>1433</v>
      </c>
      <c r="B1907" s="82">
        <v>34380982</v>
      </c>
    </row>
    <row r="1908" spans="1:2" x14ac:dyDescent="0.2">
      <c r="A1908" t="s">
        <v>1434</v>
      </c>
      <c r="B1908" s="82">
        <v>54727309</v>
      </c>
    </row>
    <row r="1909" spans="1:2" x14ac:dyDescent="0.2">
      <c r="A1909" t="s">
        <v>1435</v>
      </c>
      <c r="B1909" s="82">
        <v>17995524</v>
      </c>
    </row>
    <row r="1910" spans="1:2" x14ac:dyDescent="0.2">
      <c r="A1910" t="s">
        <v>1436</v>
      </c>
      <c r="B1910" s="82">
        <v>38328745</v>
      </c>
    </row>
    <row r="1911" spans="1:2" x14ac:dyDescent="0.2">
      <c r="A1911" t="s">
        <v>1437</v>
      </c>
      <c r="B1911" s="82">
        <v>12324890</v>
      </c>
    </row>
    <row r="1912" spans="1:2" x14ac:dyDescent="0.2">
      <c r="A1912" t="s">
        <v>1438</v>
      </c>
      <c r="B1912" s="82">
        <v>26257966</v>
      </c>
    </row>
    <row r="1913" spans="1:2" x14ac:dyDescent="0.2">
      <c r="A1913" t="s">
        <v>1439</v>
      </c>
      <c r="B1913" s="82">
        <v>27109480</v>
      </c>
    </row>
    <row r="1914" spans="1:2" x14ac:dyDescent="0.2">
      <c r="A1914" t="s">
        <v>1440</v>
      </c>
      <c r="B1914" s="82">
        <v>62924773</v>
      </c>
    </row>
    <row r="1915" spans="1:2" x14ac:dyDescent="0.2">
      <c r="A1915" t="s">
        <v>1441</v>
      </c>
      <c r="B1915" s="82">
        <v>207228731</v>
      </c>
    </row>
    <row r="1916" spans="1:2" x14ac:dyDescent="0.2">
      <c r="A1916" t="s">
        <v>1442</v>
      </c>
      <c r="B1916" s="82">
        <v>1058162125</v>
      </c>
    </row>
    <row r="1917" spans="1:2" x14ac:dyDescent="0.2">
      <c r="A1917" t="s">
        <v>1443</v>
      </c>
      <c r="B1917" s="82">
        <v>16210962</v>
      </c>
    </row>
    <row r="1918" spans="1:2" x14ac:dyDescent="0.2">
      <c r="A1918" t="s">
        <v>1444</v>
      </c>
      <c r="B1918" s="82">
        <v>45222908</v>
      </c>
    </row>
    <row r="1919" spans="1:2" x14ac:dyDescent="0.2">
      <c r="A1919" t="s">
        <v>1445</v>
      </c>
      <c r="B1919" s="82">
        <v>35164745</v>
      </c>
    </row>
    <row r="1920" spans="1:2" x14ac:dyDescent="0.2">
      <c r="A1920" t="s">
        <v>1446</v>
      </c>
      <c r="B1920" s="82">
        <v>31751390</v>
      </c>
    </row>
    <row r="1921" spans="1:2" x14ac:dyDescent="0.2">
      <c r="A1921" t="s">
        <v>1447</v>
      </c>
      <c r="B1921" s="82">
        <v>68418707</v>
      </c>
    </row>
    <row r="1922" spans="1:2" x14ac:dyDescent="0.2">
      <c r="A1922" t="s">
        <v>1448</v>
      </c>
      <c r="B1922" s="82">
        <v>46439718</v>
      </c>
    </row>
    <row r="1923" spans="1:2" x14ac:dyDescent="0.2">
      <c r="A1923" t="s">
        <v>1449</v>
      </c>
      <c r="B1923" s="82">
        <v>32333396</v>
      </c>
    </row>
    <row r="1924" spans="1:2" x14ac:dyDescent="0.2">
      <c r="A1924" t="s">
        <v>1450</v>
      </c>
      <c r="B1924" s="82">
        <v>21192425</v>
      </c>
    </row>
    <row r="1925" spans="1:2" x14ac:dyDescent="0.2">
      <c r="A1925" t="s">
        <v>1451</v>
      </c>
      <c r="B1925" s="82">
        <v>56974166</v>
      </c>
    </row>
    <row r="1926" spans="1:2" x14ac:dyDescent="0.2">
      <c r="A1926" t="s">
        <v>1452</v>
      </c>
      <c r="B1926" s="82">
        <v>51332857</v>
      </c>
    </row>
    <row r="1927" spans="1:2" x14ac:dyDescent="0.2">
      <c r="A1927" t="s">
        <v>1453</v>
      </c>
      <c r="B1927" s="82">
        <v>81931625</v>
      </c>
    </row>
    <row r="1928" spans="1:2" x14ac:dyDescent="0.2">
      <c r="A1928" t="s">
        <v>1454</v>
      </c>
      <c r="B1928" s="82">
        <v>45915917</v>
      </c>
    </row>
    <row r="1929" spans="1:2" x14ac:dyDescent="0.2">
      <c r="A1929" t="s">
        <v>1455</v>
      </c>
      <c r="B1929" s="82">
        <v>43994909</v>
      </c>
    </row>
    <row r="1930" spans="1:2" x14ac:dyDescent="0.2">
      <c r="A1930" t="s">
        <v>1456</v>
      </c>
      <c r="B1930" s="82">
        <v>34380982</v>
      </c>
    </row>
    <row r="1931" spans="1:2" x14ac:dyDescent="0.2">
      <c r="A1931" t="s">
        <v>1457</v>
      </c>
      <c r="B1931" s="82">
        <v>54727309</v>
      </c>
    </row>
    <row r="1932" spans="1:2" x14ac:dyDescent="0.2">
      <c r="A1932" t="s">
        <v>1458</v>
      </c>
      <c r="B1932" s="82">
        <v>17995524</v>
      </c>
    </row>
    <row r="1933" spans="1:2" x14ac:dyDescent="0.2">
      <c r="A1933" t="s">
        <v>1459</v>
      </c>
      <c r="B1933" s="82">
        <v>38328745</v>
      </c>
    </row>
    <row r="1934" spans="1:2" x14ac:dyDescent="0.2">
      <c r="A1934" t="s">
        <v>1460</v>
      </c>
      <c r="B1934" s="82">
        <v>12324890</v>
      </c>
    </row>
    <row r="1935" spans="1:2" x14ac:dyDescent="0.2">
      <c r="A1935" t="s">
        <v>1461</v>
      </c>
      <c r="B1935" s="82">
        <v>26257966</v>
      </c>
    </row>
    <row r="1936" spans="1:2" x14ac:dyDescent="0.2">
      <c r="A1936" t="s">
        <v>1462</v>
      </c>
      <c r="B1936" s="82">
        <v>27109480</v>
      </c>
    </row>
    <row r="1937" spans="1:2" x14ac:dyDescent="0.2">
      <c r="A1937" t="s">
        <v>1463</v>
      </c>
      <c r="B1937" s="82">
        <v>62924773</v>
      </c>
    </row>
    <row r="1938" spans="1:2" x14ac:dyDescent="0.2">
      <c r="A1938" t="s">
        <v>1464</v>
      </c>
      <c r="B1938" s="82">
        <v>207228731</v>
      </c>
    </row>
    <row r="1939" spans="1:2" x14ac:dyDescent="0.2">
      <c r="A1939" t="s">
        <v>1465</v>
      </c>
      <c r="B1939" s="82">
        <v>1058162125</v>
      </c>
    </row>
    <row r="1940" spans="1:2" x14ac:dyDescent="0.2">
      <c r="A1940" t="s">
        <v>1466</v>
      </c>
      <c r="B1940" s="82">
        <v>-18523.057499999999</v>
      </c>
    </row>
    <row r="1941" spans="1:2" x14ac:dyDescent="0.2">
      <c r="A1941" t="s">
        <v>1467</v>
      </c>
      <c r="B1941" s="82">
        <v>-95183</v>
      </c>
    </row>
    <row r="1942" spans="1:2" x14ac:dyDescent="0.2">
      <c r="A1942" t="s">
        <v>1468</v>
      </c>
      <c r="B1942" s="82">
        <v>-36669.58</v>
      </c>
    </row>
    <row r="1943" spans="1:2" x14ac:dyDescent="0.2">
      <c r="A1943" t="s">
        <v>1469</v>
      </c>
      <c r="B1943" s="82">
        <v>-10282</v>
      </c>
    </row>
    <row r="1944" spans="1:2" x14ac:dyDescent="0.2">
      <c r="A1944" t="s">
        <v>1470</v>
      </c>
      <c r="B1944" s="82">
        <v>-5593</v>
      </c>
    </row>
    <row r="1945" spans="1:2" x14ac:dyDescent="0.2">
      <c r="A1945" t="s">
        <v>1471</v>
      </c>
      <c r="B1945" s="82">
        <v>-23360</v>
      </c>
    </row>
    <row r="1946" spans="1:2" x14ac:dyDescent="0.2">
      <c r="A1946" t="s">
        <v>1472</v>
      </c>
      <c r="B1946" s="82">
        <v>-60242</v>
      </c>
    </row>
    <row r="1947" spans="1:2" x14ac:dyDescent="0.2">
      <c r="A1947" t="s">
        <v>1473</v>
      </c>
      <c r="B1947" s="82">
        <v>-45860</v>
      </c>
    </row>
    <row r="1948" spans="1:2" x14ac:dyDescent="0.2">
      <c r="A1948" t="s">
        <v>1474</v>
      </c>
      <c r="B1948" s="82">
        <v>-98566</v>
      </c>
    </row>
    <row r="1949" spans="1:2" x14ac:dyDescent="0.2">
      <c r="A1949" t="s">
        <v>1475</v>
      </c>
      <c r="B1949" s="82">
        <v>-56817.74</v>
      </c>
    </row>
    <row r="1950" spans="1:2" x14ac:dyDescent="0.2">
      <c r="A1950" t="s">
        <v>1476</v>
      </c>
      <c r="B1950" s="82">
        <v>-100516</v>
      </c>
    </row>
    <row r="1951" spans="1:2" x14ac:dyDescent="0.2">
      <c r="A1951" t="s">
        <v>1477</v>
      </c>
      <c r="B1951" s="82">
        <v>-61143</v>
      </c>
    </row>
    <row r="1952" spans="1:2" x14ac:dyDescent="0.2">
      <c r="A1952" t="s">
        <v>1478</v>
      </c>
      <c r="B1952" s="82">
        <v>-38823</v>
      </c>
    </row>
    <row r="1953" spans="1:2" x14ac:dyDescent="0.2">
      <c r="A1953" t="s">
        <v>1479</v>
      </c>
      <c r="B1953" s="82">
        <v>-78426</v>
      </c>
    </row>
    <row r="1954" spans="1:2" x14ac:dyDescent="0.2">
      <c r="A1954" t="s">
        <v>1480</v>
      </c>
      <c r="B1954" s="82">
        <v>-117282</v>
      </c>
    </row>
    <row r="1955" spans="1:2" x14ac:dyDescent="0.2">
      <c r="A1955" t="s">
        <v>1481</v>
      </c>
      <c r="B1955" s="82">
        <v>-11443.52</v>
      </c>
    </row>
    <row r="1956" spans="1:2" x14ac:dyDescent="0.2">
      <c r="A1956" t="s">
        <v>1482</v>
      </c>
      <c r="B1956" s="82">
        <v>-44250</v>
      </c>
    </row>
    <row r="1957" spans="1:2" x14ac:dyDescent="0.2">
      <c r="A1957" t="s">
        <v>1483</v>
      </c>
      <c r="B1957" s="82">
        <v>-47069</v>
      </c>
    </row>
    <row r="1958" spans="1:2" x14ac:dyDescent="0.2">
      <c r="A1958" t="s">
        <v>1484</v>
      </c>
      <c r="B1958" s="82">
        <v>-24289.54</v>
      </c>
    </row>
    <row r="1959" spans="1:2" x14ac:dyDescent="0.2">
      <c r="A1959" t="s">
        <v>1485</v>
      </c>
      <c r="B1959" s="82">
        <v>0</v>
      </c>
    </row>
    <row r="1960" spans="1:2" x14ac:dyDescent="0.2">
      <c r="A1960" t="s">
        <v>1486</v>
      </c>
      <c r="B1960" s="82">
        <v>-2250.4899999999998</v>
      </c>
    </row>
    <row r="1961" spans="1:2" x14ac:dyDescent="0.2">
      <c r="A1961" t="s">
        <v>1487</v>
      </c>
      <c r="B1961" s="82">
        <v>-116456</v>
      </c>
    </row>
    <row r="1962" spans="1:2" x14ac:dyDescent="0.2">
      <c r="A1962" t="s">
        <v>1488</v>
      </c>
      <c r="B1962" s="82">
        <v>-1093044.9275</v>
      </c>
    </row>
    <row r="1963" spans="1:2" x14ac:dyDescent="0.2">
      <c r="A1963" t="s">
        <v>1489</v>
      </c>
      <c r="B1963" s="82">
        <v>-64.2</v>
      </c>
    </row>
    <row r="1964" spans="1:2" x14ac:dyDescent="0.2">
      <c r="A1964" t="s">
        <v>1490</v>
      </c>
      <c r="B1964" s="82">
        <v>-3259</v>
      </c>
    </row>
    <row r="1965" spans="1:2" x14ac:dyDescent="0.2">
      <c r="A1965" t="s">
        <v>1491</v>
      </c>
      <c r="B1965" s="82">
        <v>-568.04</v>
      </c>
    </row>
    <row r="1966" spans="1:2" x14ac:dyDescent="0.2">
      <c r="A1966" t="s">
        <v>1492</v>
      </c>
      <c r="B1966" s="82">
        <v>-102</v>
      </c>
    </row>
    <row r="1967" spans="1:2" x14ac:dyDescent="0.2">
      <c r="A1967" t="s">
        <v>1493</v>
      </c>
      <c r="B1967" s="82">
        <v>0</v>
      </c>
    </row>
    <row r="1968" spans="1:2" x14ac:dyDescent="0.2">
      <c r="A1968" t="s">
        <v>1494</v>
      </c>
      <c r="B1968" s="82">
        <v>-90</v>
      </c>
    </row>
    <row r="1969" spans="1:2" x14ac:dyDescent="0.2">
      <c r="A1969" t="s">
        <v>1495</v>
      </c>
      <c r="B1969" s="82">
        <v>0</v>
      </c>
    </row>
    <row r="1970" spans="1:2" x14ac:dyDescent="0.2">
      <c r="A1970" t="s">
        <v>1496</v>
      </c>
      <c r="B1970" s="82">
        <v>-3041</v>
      </c>
    </row>
    <row r="1971" spans="1:2" x14ac:dyDescent="0.2">
      <c r="A1971" t="s">
        <v>1497</v>
      </c>
      <c r="B1971" s="82">
        <v>-2103</v>
      </c>
    </row>
    <row r="1972" spans="1:2" x14ac:dyDescent="0.2">
      <c r="A1972" t="s">
        <v>1498</v>
      </c>
      <c r="B1972" s="82">
        <v>-300.92</v>
      </c>
    </row>
    <row r="1973" spans="1:2" x14ac:dyDescent="0.2">
      <c r="A1973" t="s">
        <v>1499</v>
      </c>
      <c r="B1973" s="82">
        <v>-3746</v>
      </c>
    </row>
    <row r="1974" spans="1:2" x14ac:dyDescent="0.2">
      <c r="A1974" t="s">
        <v>1500</v>
      </c>
      <c r="B1974" s="82">
        <v>-1945</v>
      </c>
    </row>
    <row r="1975" spans="1:2" x14ac:dyDescent="0.2">
      <c r="A1975" t="s">
        <v>1501</v>
      </c>
      <c r="B1975" s="82">
        <v>0</v>
      </c>
    </row>
    <row r="1976" spans="1:2" x14ac:dyDescent="0.2">
      <c r="A1976" t="s">
        <v>1502</v>
      </c>
      <c r="B1976" s="82">
        <v>-1664</v>
      </c>
    </row>
    <row r="1977" spans="1:2" x14ac:dyDescent="0.2">
      <c r="A1977" t="s">
        <v>1503</v>
      </c>
      <c r="B1977" s="82">
        <v>-6821</v>
      </c>
    </row>
    <row r="1978" spans="1:2" x14ac:dyDescent="0.2">
      <c r="A1978" t="s">
        <v>1504</v>
      </c>
      <c r="B1978" s="82">
        <v>0</v>
      </c>
    </row>
    <row r="1979" spans="1:2" x14ac:dyDescent="0.2">
      <c r="A1979" t="s">
        <v>1505</v>
      </c>
      <c r="B1979" s="82">
        <v>-3123</v>
      </c>
    </row>
    <row r="1980" spans="1:2" x14ac:dyDescent="0.2">
      <c r="A1980" t="s">
        <v>1506</v>
      </c>
      <c r="B1980" s="82">
        <v>-475</v>
      </c>
    </row>
    <row r="1981" spans="1:2" x14ac:dyDescent="0.2">
      <c r="A1981" t="s">
        <v>1507</v>
      </c>
      <c r="B1981" s="82">
        <v>0</v>
      </c>
    </row>
    <row r="1982" spans="1:2" x14ac:dyDescent="0.2">
      <c r="A1982" t="s">
        <v>1508</v>
      </c>
      <c r="B1982" s="82">
        <v>0</v>
      </c>
    </row>
    <row r="1983" spans="1:2" x14ac:dyDescent="0.2">
      <c r="A1983" t="s">
        <v>1509</v>
      </c>
      <c r="B1983" s="82">
        <v>0</v>
      </c>
    </row>
    <row r="1984" spans="1:2" x14ac:dyDescent="0.2">
      <c r="A1984" t="s">
        <v>1510</v>
      </c>
      <c r="B1984" s="82">
        <v>-450</v>
      </c>
    </row>
    <row r="1985" spans="1:2" x14ac:dyDescent="0.2">
      <c r="A1985" t="s">
        <v>1511</v>
      </c>
      <c r="B1985" s="82">
        <v>-27752.16</v>
      </c>
    </row>
    <row r="1986" spans="1:2" x14ac:dyDescent="0.2">
      <c r="A1986" t="s">
        <v>1512</v>
      </c>
      <c r="B1986" s="82">
        <v>-135927.47700000001</v>
      </c>
    </row>
    <row r="1987" spans="1:2" x14ac:dyDescent="0.2">
      <c r="A1987" t="s">
        <v>1513</v>
      </c>
      <c r="B1987" s="82">
        <v>-631110</v>
      </c>
    </row>
    <row r="1988" spans="1:2" x14ac:dyDescent="0.2">
      <c r="A1988" t="s">
        <v>1514</v>
      </c>
      <c r="B1988" s="82">
        <v>-97648.21</v>
      </c>
    </row>
    <row r="1989" spans="1:2" x14ac:dyDescent="0.2">
      <c r="A1989" t="s">
        <v>1515</v>
      </c>
      <c r="B1989" s="82">
        <v>-19621</v>
      </c>
    </row>
    <row r="1990" spans="1:2" x14ac:dyDescent="0.2">
      <c r="A1990" t="s">
        <v>1516</v>
      </c>
      <c r="B1990" s="82">
        <v>-150799</v>
      </c>
    </row>
    <row r="1991" spans="1:2" x14ac:dyDescent="0.2">
      <c r="A1991" t="s">
        <v>1517</v>
      </c>
      <c r="B1991" s="82">
        <v>-390942</v>
      </c>
    </row>
    <row r="1992" spans="1:2" x14ac:dyDescent="0.2">
      <c r="A1992" t="s">
        <v>1518</v>
      </c>
      <c r="B1992" s="82">
        <v>-173857</v>
      </c>
    </row>
    <row r="1993" spans="1:2" x14ac:dyDescent="0.2">
      <c r="A1993" t="s">
        <v>1519</v>
      </c>
      <c r="B1993" s="82">
        <v>-158274</v>
      </c>
    </row>
    <row r="1994" spans="1:2" x14ac:dyDescent="0.2">
      <c r="A1994" t="s">
        <v>1520</v>
      </c>
      <c r="B1994" s="82">
        <v>-418330</v>
      </c>
    </row>
    <row r="1995" spans="1:2" x14ac:dyDescent="0.2">
      <c r="A1995" t="s">
        <v>1521</v>
      </c>
      <c r="B1995" s="82">
        <v>-116596.63</v>
      </c>
    </row>
    <row r="1996" spans="1:2" x14ac:dyDescent="0.2">
      <c r="A1996" t="s">
        <v>1522</v>
      </c>
      <c r="B1996" s="82">
        <v>-779279</v>
      </c>
    </row>
    <row r="1997" spans="1:2" x14ac:dyDescent="0.2">
      <c r="A1997" t="s">
        <v>1523</v>
      </c>
      <c r="B1997" s="82">
        <v>-311496</v>
      </c>
    </row>
    <row r="1998" spans="1:2" x14ac:dyDescent="0.2">
      <c r="A1998" t="s">
        <v>1524</v>
      </c>
      <c r="B1998" s="82">
        <v>-95041</v>
      </c>
    </row>
    <row r="1999" spans="1:2" x14ac:dyDescent="0.2">
      <c r="A1999" t="s">
        <v>1525</v>
      </c>
      <c r="B1999" s="82">
        <v>-193688</v>
      </c>
    </row>
    <row r="2000" spans="1:2" x14ac:dyDescent="0.2">
      <c r="A2000" t="s">
        <v>1526</v>
      </c>
      <c r="B2000" s="82">
        <v>-238181</v>
      </c>
    </row>
    <row r="2001" spans="1:2" x14ac:dyDescent="0.2">
      <c r="A2001" t="s">
        <v>1527</v>
      </c>
      <c r="B2001" s="82">
        <v>-31644.19</v>
      </c>
    </row>
    <row r="2002" spans="1:2" x14ac:dyDescent="0.2">
      <c r="A2002" t="s">
        <v>1528</v>
      </c>
      <c r="B2002" s="82">
        <v>-294729</v>
      </c>
    </row>
    <row r="2003" spans="1:2" x14ac:dyDescent="0.2">
      <c r="A2003" t="s">
        <v>1529</v>
      </c>
      <c r="B2003" s="82">
        <v>-135140</v>
      </c>
    </row>
    <row r="2004" spans="1:2" x14ac:dyDescent="0.2">
      <c r="A2004" t="s">
        <v>1530</v>
      </c>
      <c r="B2004" s="82">
        <v>-60837.53</v>
      </c>
    </row>
    <row r="2005" spans="1:2" x14ac:dyDescent="0.2">
      <c r="A2005" t="s">
        <v>1531</v>
      </c>
      <c r="B2005" s="82">
        <v>-26460.36</v>
      </c>
    </row>
    <row r="2006" spans="1:2" x14ac:dyDescent="0.2">
      <c r="A2006" t="s">
        <v>1532</v>
      </c>
      <c r="B2006" s="82">
        <v>-173468.11</v>
      </c>
    </row>
    <row r="2007" spans="1:2" x14ac:dyDescent="0.2">
      <c r="A2007" t="s">
        <v>1533</v>
      </c>
      <c r="B2007" s="82">
        <v>-562500</v>
      </c>
    </row>
    <row r="2008" spans="1:2" x14ac:dyDescent="0.2">
      <c r="A2008" t="s">
        <v>1534</v>
      </c>
      <c r="B2008" s="82">
        <v>-5195569.5069999993</v>
      </c>
    </row>
    <row r="2009" spans="1:2" x14ac:dyDescent="0.2">
      <c r="A2009" t="s">
        <v>1535</v>
      </c>
      <c r="B2009" s="82">
        <v>16056447</v>
      </c>
    </row>
    <row r="2010" spans="1:2" x14ac:dyDescent="0.2">
      <c r="A2010" t="s">
        <v>1536</v>
      </c>
      <c r="B2010" s="82">
        <v>44493356</v>
      </c>
    </row>
    <row r="2011" spans="1:2" x14ac:dyDescent="0.2">
      <c r="A2011" t="s">
        <v>1537</v>
      </c>
      <c r="B2011" s="82">
        <v>35029859</v>
      </c>
    </row>
    <row r="2012" spans="1:2" x14ac:dyDescent="0.2">
      <c r="A2012" t="s">
        <v>1538</v>
      </c>
      <c r="B2012" s="82">
        <v>31721385</v>
      </c>
    </row>
    <row r="2013" spans="1:2" x14ac:dyDescent="0.2">
      <c r="A2013" t="s">
        <v>1539</v>
      </c>
      <c r="B2013" s="82">
        <v>68262315</v>
      </c>
    </row>
    <row r="2014" spans="1:2" x14ac:dyDescent="0.2">
      <c r="A2014" t="s">
        <v>1540</v>
      </c>
      <c r="B2014" s="82">
        <v>46025326</v>
      </c>
    </row>
    <row r="2015" spans="1:2" x14ac:dyDescent="0.2">
      <c r="A2015" t="s">
        <v>1541</v>
      </c>
      <c r="B2015" s="82">
        <v>32099297</v>
      </c>
    </row>
    <row r="2016" spans="1:2" x14ac:dyDescent="0.2">
      <c r="A2016" t="s">
        <v>1542</v>
      </c>
      <c r="B2016" s="82">
        <v>20985250</v>
      </c>
    </row>
    <row r="2017" spans="1:2" x14ac:dyDescent="0.2">
      <c r="A2017" t="s">
        <v>1543</v>
      </c>
      <c r="B2017" s="82">
        <v>56455167</v>
      </c>
    </row>
    <row r="2018" spans="1:2" x14ac:dyDescent="0.2">
      <c r="A2018" t="s">
        <v>1544</v>
      </c>
      <c r="B2018" s="82">
        <v>51159142</v>
      </c>
    </row>
    <row r="2019" spans="1:2" x14ac:dyDescent="0.2">
      <c r="A2019" t="s">
        <v>1545</v>
      </c>
      <c r="B2019" s="82">
        <v>81048084</v>
      </c>
    </row>
    <row r="2020" spans="1:2" x14ac:dyDescent="0.2">
      <c r="A2020" t="s">
        <v>1546</v>
      </c>
      <c r="B2020" s="82">
        <v>45541333</v>
      </c>
    </row>
    <row r="2021" spans="1:2" x14ac:dyDescent="0.2">
      <c r="A2021" t="s">
        <v>1547</v>
      </c>
      <c r="B2021" s="82">
        <v>43861045</v>
      </c>
    </row>
    <row r="2022" spans="1:2" x14ac:dyDescent="0.2">
      <c r="A2022" t="s">
        <v>1548</v>
      </c>
      <c r="B2022" s="82">
        <v>34107204</v>
      </c>
    </row>
    <row r="2023" spans="1:2" x14ac:dyDescent="0.2">
      <c r="A2023" t="s">
        <v>1549</v>
      </c>
      <c r="B2023" s="82">
        <v>54365025</v>
      </c>
    </row>
    <row r="2024" spans="1:2" x14ac:dyDescent="0.2">
      <c r="A2024" t="s">
        <v>1550</v>
      </c>
      <c r="B2024" s="82">
        <v>17952436</v>
      </c>
    </row>
    <row r="2025" spans="1:2" x14ac:dyDescent="0.2">
      <c r="A2025" t="s">
        <v>1551</v>
      </c>
      <c r="B2025" s="82">
        <v>37986643</v>
      </c>
    </row>
    <row r="2026" spans="1:2" x14ac:dyDescent="0.2">
      <c r="A2026" t="s">
        <v>1552</v>
      </c>
      <c r="B2026" s="82">
        <v>12142206</v>
      </c>
    </row>
    <row r="2027" spans="1:2" x14ac:dyDescent="0.2">
      <c r="A2027" t="s">
        <v>1553</v>
      </c>
      <c r="B2027" s="82">
        <v>26172839</v>
      </c>
    </row>
    <row r="2028" spans="1:2" x14ac:dyDescent="0.2">
      <c r="A2028" t="s">
        <v>1554</v>
      </c>
      <c r="B2028" s="82">
        <v>27083020</v>
      </c>
    </row>
    <row r="2029" spans="1:2" x14ac:dyDescent="0.2">
      <c r="A2029" t="s">
        <v>1555</v>
      </c>
      <c r="B2029" s="82">
        <v>62749054</v>
      </c>
    </row>
    <row r="2030" spans="1:2" x14ac:dyDescent="0.2">
      <c r="A2030" t="s">
        <v>1556</v>
      </c>
      <c r="B2030" s="82">
        <v>206549325</v>
      </c>
    </row>
    <row r="2031" spans="1:2" x14ac:dyDescent="0.2">
      <c r="A2031" t="s">
        <v>1557</v>
      </c>
      <c r="B2031" s="82">
        <v>1051845758</v>
      </c>
    </row>
    <row r="2032" spans="1:2" x14ac:dyDescent="0.2">
      <c r="A2032" t="s">
        <v>1558</v>
      </c>
      <c r="B2032" s="82">
        <v>-160564</v>
      </c>
    </row>
    <row r="2033" spans="1:2" x14ac:dyDescent="0.2">
      <c r="A2033" t="s">
        <v>1559</v>
      </c>
      <c r="B2033" s="82">
        <v>-444934</v>
      </c>
    </row>
    <row r="2034" spans="1:2" x14ac:dyDescent="0.2">
      <c r="A2034" t="s">
        <v>1560</v>
      </c>
      <c r="B2034" s="82">
        <v>-350299</v>
      </c>
    </row>
    <row r="2035" spans="1:2" x14ac:dyDescent="0.2">
      <c r="A2035" t="s">
        <v>1561</v>
      </c>
      <c r="B2035" s="82">
        <v>-317214</v>
      </c>
    </row>
    <row r="2036" spans="1:2" x14ac:dyDescent="0.2">
      <c r="A2036" t="s">
        <v>1562</v>
      </c>
      <c r="B2036" s="82">
        <v>-682623</v>
      </c>
    </row>
    <row r="2037" spans="1:2" x14ac:dyDescent="0.2">
      <c r="A2037" t="s">
        <v>1563</v>
      </c>
      <c r="B2037" s="82">
        <v>-460253</v>
      </c>
    </row>
    <row r="2038" spans="1:2" x14ac:dyDescent="0.2">
      <c r="A2038" t="s">
        <v>1564</v>
      </c>
      <c r="B2038" s="82">
        <v>-320993</v>
      </c>
    </row>
    <row r="2039" spans="1:2" x14ac:dyDescent="0.2">
      <c r="A2039" t="s">
        <v>1565</v>
      </c>
      <c r="B2039" s="82">
        <v>-209853</v>
      </c>
    </row>
    <row r="2040" spans="1:2" x14ac:dyDescent="0.2">
      <c r="A2040" t="s">
        <v>1566</v>
      </c>
      <c r="B2040" s="82">
        <v>-564552</v>
      </c>
    </row>
    <row r="2041" spans="1:2" x14ac:dyDescent="0.2">
      <c r="A2041" t="s">
        <v>1567</v>
      </c>
      <c r="B2041" s="82">
        <v>-511591</v>
      </c>
    </row>
    <row r="2042" spans="1:2" x14ac:dyDescent="0.2">
      <c r="A2042" t="s">
        <v>1568</v>
      </c>
      <c r="B2042" s="82">
        <v>-810481</v>
      </c>
    </row>
    <row r="2043" spans="1:2" x14ac:dyDescent="0.2">
      <c r="A2043" t="s">
        <v>1569</v>
      </c>
      <c r="B2043" s="82">
        <v>-455413</v>
      </c>
    </row>
    <row r="2044" spans="1:2" x14ac:dyDescent="0.2">
      <c r="A2044" t="s">
        <v>1570</v>
      </c>
      <c r="B2044" s="82">
        <v>-438610</v>
      </c>
    </row>
    <row r="2045" spans="1:2" x14ac:dyDescent="0.2">
      <c r="A2045" t="s">
        <v>1571</v>
      </c>
      <c r="B2045" s="82">
        <v>-341072</v>
      </c>
    </row>
    <row r="2046" spans="1:2" x14ac:dyDescent="0.2">
      <c r="A2046" t="s">
        <v>1572</v>
      </c>
      <c r="B2046" s="82">
        <v>-543650</v>
      </c>
    </row>
    <row r="2047" spans="1:2" x14ac:dyDescent="0.2">
      <c r="A2047" t="s">
        <v>1573</v>
      </c>
      <c r="B2047" s="82">
        <v>-179524</v>
      </c>
    </row>
    <row r="2048" spans="1:2" x14ac:dyDescent="0.2">
      <c r="A2048" t="s">
        <v>1574</v>
      </c>
      <c r="B2048" s="82">
        <v>-379866</v>
      </c>
    </row>
    <row r="2049" spans="1:2" x14ac:dyDescent="0.2">
      <c r="A2049" t="s">
        <v>1575</v>
      </c>
      <c r="B2049" s="82">
        <v>-121422</v>
      </c>
    </row>
    <row r="2050" spans="1:2" x14ac:dyDescent="0.2">
      <c r="A2050" t="s">
        <v>1576</v>
      </c>
      <c r="B2050" s="82">
        <v>-261728</v>
      </c>
    </row>
    <row r="2051" spans="1:2" x14ac:dyDescent="0.2">
      <c r="A2051" t="s">
        <v>1577</v>
      </c>
      <c r="B2051" s="82">
        <v>-270830</v>
      </c>
    </row>
    <row r="2052" spans="1:2" x14ac:dyDescent="0.2">
      <c r="A2052" t="s">
        <v>1578</v>
      </c>
      <c r="B2052" s="82">
        <v>-627491</v>
      </c>
    </row>
    <row r="2053" spans="1:2" x14ac:dyDescent="0.2">
      <c r="A2053" t="s">
        <v>1579</v>
      </c>
      <c r="B2053" s="82">
        <v>-2065493</v>
      </c>
    </row>
    <row r="2054" spans="1:2" x14ac:dyDescent="0.2">
      <c r="A2054" t="s">
        <v>1580</v>
      </c>
      <c r="B2054" s="82">
        <v>-10518456</v>
      </c>
    </row>
    <row r="2055" spans="1:2" x14ac:dyDescent="0.2">
      <c r="A2055" t="s">
        <v>1581</v>
      </c>
      <c r="B2055" s="82">
        <v>-183589</v>
      </c>
    </row>
    <row r="2056" spans="1:2" x14ac:dyDescent="0.2">
      <c r="A2056" t="s">
        <v>1582</v>
      </c>
      <c r="B2056" s="82">
        <v>-469898</v>
      </c>
    </row>
    <row r="2057" spans="1:2" x14ac:dyDescent="0.2">
      <c r="A2057" t="s">
        <v>1583</v>
      </c>
      <c r="B2057" s="82">
        <v>-310612</v>
      </c>
    </row>
    <row r="2058" spans="1:2" x14ac:dyDescent="0.2">
      <c r="A2058" t="s">
        <v>1584</v>
      </c>
      <c r="B2058" s="82">
        <v>-237837</v>
      </c>
    </row>
    <row r="2059" spans="1:2" x14ac:dyDescent="0.2">
      <c r="A2059" t="s">
        <v>1585</v>
      </c>
      <c r="B2059" s="82">
        <v>-350362</v>
      </c>
    </row>
    <row r="2060" spans="1:2" x14ac:dyDescent="0.2">
      <c r="A2060" t="s">
        <v>1586</v>
      </c>
      <c r="B2060" s="82">
        <v>-263942</v>
      </c>
    </row>
    <row r="2061" spans="1:2" x14ac:dyDescent="0.2">
      <c r="A2061" t="s">
        <v>1587</v>
      </c>
      <c r="B2061" s="82">
        <v>-371699</v>
      </c>
    </row>
    <row r="2062" spans="1:2" x14ac:dyDescent="0.2">
      <c r="A2062" t="s">
        <v>1588</v>
      </c>
      <c r="B2062" s="82">
        <v>-223728</v>
      </c>
    </row>
    <row r="2063" spans="1:2" x14ac:dyDescent="0.2">
      <c r="A2063" t="s">
        <v>1589</v>
      </c>
      <c r="B2063" s="82">
        <v>-433661</v>
      </c>
    </row>
    <row r="2064" spans="1:2" x14ac:dyDescent="0.2">
      <c r="A2064" t="s">
        <v>1590</v>
      </c>
      <c r="B2064" s="82">
        <v>-414850</v>
      </c>
    </row>
    <row r="2065" spans="1:2" x14ac:dyDescent="0.2">
      <c r="A2065" t="s">
        <v>1591</v>
      </c>
      <c r="B2065" s="82">
        <v>-488441</v>
      </c>
    </row>
    <row r="2066" spans="1:2" x14ac:dyDescent="0.2">
      <c r="A2066" t="s">
        <v>1592</v>
      </c>
      <c r="B2066" s="82">
        <v>-266833</v>
      </c>
    </row>
    <row r="2067" spans="1:2" x14ac:dyDescent="0.2">
      <c r="A2067" t="s">
        <v>1593</v>
      </c>
      <c r="B2067" s="82">
        <v>-299137</v>
      </c>
    </row>
    <row r="2068" spans="1:2" x14ac:dyDescent="0.2">
      <c r="A2068" t="s">
        <v>1594</v>
      </c>
      <c r="B2068" s="82">
        <v>-224859</v>
      </c>
    </row>
    <row r="2069" spans="1:2" x14ac:dyDescent="0.2">
      <c r="A2069" t="s">
        <v>1595</v>
      </c>
      <c r="B2069" s="82">
        <v>-418505</v>
      </c>
    </row>
    <row r="2070" spans="1:2" x14ac:dyDescent="0.2">
      <c r="A2070" t="s">
        <v>1596</v>
      </c>
      <c r="B2070" s="82">
        <v>-112216</v>
      </c>
    </row>
    <row r="2071" spans="1:2" x14ac:dyDescent="0.2">
      <c r="A2071" t="s">
        <v>1597</v>
      </c>
      <c r="B2071" s="82">
        <v>-287760</v>
      </c>
    </row>
    <row r="2072" spans="1:2" x14ac:dyDescent="0.2">
      <c r="A2072" t="s">
        <v>1598</v>
      </c>
      <c r="B2072" s="82">
        <v>-120386</v>
      </c>
    </row>
    <row r="2073" spans="1:2" x14ac:dyDescent="0.2">
      <c r="A2073" t="s">
        <v>1599</v>
      </c>
      <c r="B2073" s="82">
        <v>-173059</v>
      </c>
    </row>
    <row r="2074" spans="1:2" x14ac:dyDescent="0.2">
      <c r="A2074" t="s">
        <v>1600</v>
      </c>
      <c r="B2074" s="82">
        <v>-191474</v>
      </c>
    </row>
    <row r="2075" spans="1:2" x14ac:dyDescent="0.2">
      <c r="A2075" t="s">
        <v>1601</v>
      </c>
      <c r="B2075" s="82">
        <v>-317362</v>
      </c>
    </row>
    <row r="2076" spans="1:2" x14ac:dyDescent="0.2">
      <c r="A2076" t="s">
        <v>1602</v>
      </c>
      <c r="B2076" s="82">
        <v>-938358</v>
      </c>
    </row>
    <row r="2077" spans="1:2" x14ac:dyDescent="0.2">
      <c r="A2077" t="s">
        <v>1603</v>
      </c>
      <c r="B2077" s="82">
        <v>-7098568</v>
      </c>
    </row>
    <row r="2078" spans="1:2" x14ac:dyDescent="0.2">
      <c r="A2078" s="1" t="s">
        <v>1604</v>
      </c>
      <c r="B2078" s="316">
        <v>15712294</v>
      </c>
    </row>
    <row r="2079" spans="1:2" x14ac:dyDescent="0.2">
      <c r="A2079" s="1" t="s">
        <v>1605</v>
      </c>
      <c r="B2079" s="316">
        <v>43578524</v>
      </c>
    </row>
    <row r="2080" spans="1:2" x14ac:dyDescent="0.2">
      <c r="A2080" s="1" t="s">
        <v>1606</v>
      </c>
      <c r="B2080" s="316">
        <v>34368948</v>
      </c>
    </row>
    <row r="2081" spans="1:2" x14ac:dyDescent="0.2">
      <c r="A2081" s="1" t="s">
        <v>1607</v>
      </c>
      <c r="B2081" s="316">
        <v>31166334</v>
      </c>
    </row>
    <row r="2082" spans="1:2" x14ac:dyDescent="0.2">
      <c r="A2082" s="1" t="s">
        <v>1608</v>
      </c>
      <c r="B2082" s="316">
        <v>67229330</v>
      </c>
    </row>
    <row r="2083" spans="1:2" x14ac:dyDescent="0.2">
      <c r="A2083" s="1" t="s">
        <v>1609</v>
      </c>
      <c r="B2083" s="316">
        <v>45301131</v>
      </c>
    </row>
    <row r="2084" spans="1:2" x14ac:dyDescent="0.2">
      <c r="A2084" s="1" t="s">
        <v>1610</v>
      </c>
      <c r="B2084" s="316">
        <v>31406605</v>
      </c>
    </row>
    <row r="2085" spans="1:2" x14ac:dyDescent="0.2">
      <c r="A2085" s="1" t="s">
        <v>1611</v>
      </c>
      <c r="B2085" s="316">
        <v>20551669</v>
      </c>
    </row>
    <row r="2086" spans="1:2" x14ac:dyDescent="0.2">
      <c r="A2086" s="1" t="s">
        <v>1612</v>
      </c>
      <c r="B2086" s="316">
        <v>55456954</v>
      </c>
    </row>
    <row r="2087" spans="1:2" x14ac:dyDescent="0.2">
      <c r="A2087" s="1" t="s">
        <v>1613</v>
      </c>
      <c r="B2087" s="316">
        <v>50232701</v>
      </c>
    </row>
    <row r="2088" spans="1:2" x14ac:dyDescent="0.2">
      <c r="A2088" s="1" t="s">
        <v>1614</v>
      </c>
      <c r="B2088" s="316">
        <v>79749162</v>
      </c>
    </row>
    <row r="2089" spans="1:2" x14ac:dyDescent="0.2">
      <c r="A2089" s="1" t="s">
        <v>1615</v>
      </c>
      <c r="B2089" s="316">
        <v>44819087</v>
      </c>
    </row>
    <row r="2090" spans="1:2" x14ac:dyDescent="0.2">
      <c r="A2090" s="1" t="s">
        <v>1616</v>
      </c>
      <c r="B2090" s="316">
        <v>43123298</v>
      </c>
    </row>
    <row r="2091" spans="1:2" x14ac:dyDescent="0.2">
      <c r="A2091" s="1" t="s">
        <v>1617</v>
      </c>
      <c r="B2091" s="316">
        <v>33541273</v>
      </c>
    </row>
    <row r="2092" spans="1:2" x14ac:dyDescent="0.2">
      <c r="A2092" s="1" t="s">
        <v>1618</v>
      </c>
      <c r="B2092" s="316">
        <v>53402870</v>
      </c>
    </row>
    <row r="2093" spans="1:2" x14ac:dyDescent="0.2">
      <c r="A2093" s="1" t="s">
        <v>1619</v>
      </c>
      <c r="B2093" s="316">
        <v>17660696</v>
      </c>
    </row>
    <row r="2094" spans="1:2" x14ac:dyDescent="0.2">
      <c r="A2094" s="1" t="s">
        <v>1620</v>
      </c>
      <c r="B2094" s="316">
        <v>37319017</v>
      </c>
    </row>
    <row r="2095" spans="1:2" x14ac:dyDescent="0.2">
      <c r="A2095" s="1" t="s">
        <v>1621</v>
      </c>
      <c r="B2095" s="316">
        <v>11900398</v>
      </c>
    </row>
    <row r="2096" spans="1:2" x14ac:dyDescent="0.2">
      <c r="A2096" s="1" t="s">
        <v>1622</v>
      </c>
      <c r="B2096" s="316">
        <v>25738052</v>
      </c>
    </row>
    <row r="2097" spans="1:2" x14ac:dyDescent="0.2">
      <c r="A2097" s="1" t="s">
        <v>1623</v>
      </c>
      <c r="B2097" s="316">
        <v>26620716</v>
      </c>
    </row>
    <row r="2098" spans="1:2" x14ac:dyDescent="0.2">
      <c r="A2098" s="1" t="s">
        <v>1624</v>
      </c>
      <c r="B2098" s="316">
        <v>61804201</v>
      </c>
    </row>
    <row r="2099" spans="1:2" x14ac:dyDescent="0.2">
      <c r="A2099" s="1" t="s">
        <v>1625</v>
      </c>
      <c r="B2099" s="316">
        <v>203545474</v>
      </c>
    </row>
    <row r="2100" spans="1:2" x14ac:dyDescent="0.2">
      <c r="A2100" s="1" t="s">
        <v>1626</v>
      </c>
      <c r="B2100" s="316">
        <v>1034228734</v>
      </c>
    </row>
    <row r="2101" spans="1:2" x14ac:dyDescent="0.2">
      <c r="A2101" s="1" t="s">
        <v>2739</v>
      </c>
      <c r="B2101" s="316">
        <v>1547870</v>
      </c>
    </row>
    <row r="2102" spans="1:2" x14ac:dyDescent="0.2">
      <c r="A2102" s="1" t="s">
        <v>2740</v>
      </c>
      <c r="B2102" s="316">
        <v>3730690</v>
      </c>
    </row>
    <row r="2103" spans="1:2" x14ac:dyDescent="0.2">
      <c r="A2103" s="1" t="s">
        <v>2741</v>
      </c>
      <c r="B2103" s="316">
        <v>1452539.21</v>
      </c>
    </row>
    <row r="2104" spans="1:2" x14ac:dyDescent="0.2">
      <c r="A2104" s="1" t="s">
        <v>2742</v>
      </c>
      <c r="B2104" s="316">
        <v>550212</v>
      </c>
    </row>
    <row r="2105" spans="1:2" x14ac:dyDescent="0.2">
      <c r="A2105" s="1" t="s">
        <v>2743</v>
      </c>
      <c r="B2105" s="316">
        <v>1010926</v>
      </c>
    </row>
    <row r="2106" spans="1:2" x14ac:dyDescent="0.2">
      <c r="A2106" s="1" t="s">
        <v>2744</v>
      </c>
      <c r="B2106" s="316">
        <v>3146372</v>
      </c>
    </row>
    <row r="2107" spans="1:2" x14ac:dyDescent="0.2">
      <c r="A2107" s="1" t="s">
        <v>2745</v>
      </c>
      <c r="B2107" s="316">
        <v>1057074</v>
      </c>
    </row>
    <row r="2108" spans="1:2" x14ac:dyDescent="0.2">
      <c r="A2108" s="1" t="s">
        <v>2746</v>
      </c>
      <c r="B2108" s="316">
        <v>895913</v>
      </c>
    </row>
    <row r="2109" spans="1:2" x14ac:dyDescent="0.2">
      <c r="A2109" s="1" t="s">
        <v>2747</v>
      </c>
      <c r="B2109" s="316">
        <v>1994044</v>
      </c>
    </row>
    <row r="2110" spans="1:2" x14ac:dyDescent="0.2">
      <c r="A2110" s="1" t="s">
        <v>2748</v>
      </c>
      <c r="B2110" s="316">
        <v>3602256.47</v>
      </c>
    </row>
    <row r="2111" spans="1:2" x14ac:dyDescent="0.2">
      <c r="A2111" s="1" t="s">
        <v>2749</v>
      </c>
      <c r="B2111" s="316">
        <v>10422152.48</v>
      </c>
    </row>
    <row r="2112" spans="1:2" x14ac:dyDescent="0.2">
      <c r="A2112" s="1" t="s">
        <v>2750</v>
      </c>
      <c r="B2112" s="316">
        <v>1764235</v>
      </c>
    </row>
    <row r="2113" spans="1:2" x14ac:dyDescent="0.2">
      <c r="A2113" s="1" t="s">
        <v>2751</v>
      </c>
      <c r="B2113" s="316">
        <v>1797897.31</v>
      </c>
    </row>
    <row r="2114" spans="1:2" x14ac:dyDescent="0.2">
      <c r="A2114" s="1" t="s">
        <v>2752</v>
      </c>
      <c r="B2114" s="316">
        <v>4375579</v>
      </c>
    </row>
    <row r="2115" spans="1:2" x14ac:dyDescent="0.2">
      <c r="A2115" s="1" t="s">
        <v>2753</v>
      </c>
      <c r="B2115" s="316">
        <v>6182758</v>
      </c>
    </row>
    <row r="2116" spans="1:2" x14ac:dyDescent="0.2">
      <c r="A2116" s="1" t="s">
        <v>2754</v>
      </c>
      <c r="B2116" s="316">
        <v>1067214.53</v>
      </c>
    </row>
    <row r="2117" spans="1:2" x14ac:dyDescent="0.2">
      <c r="A2117" s="1" t="s">
        <v>2755</v>
      </c>
      <c r="B2117" s="316">
        <v>2743681</v>
      </c>
    </row>
    <row r="2118" spans="1:2" x14ac:dyDescent="0.2">
      <c r="A2118" s="1" t="s">
        <v>2756</v>
      </c>
      <c r="B2118" s="316">
        <v>5366111</v>
      </c>
    </row>
    <row r="2119" spans="1:2" x14ac:dyDescent="0.2">
      <c r="A2119" s="1" t="s">
        <v>2757</v>
      </c>
      <c r="B2119" s="316">
        <v>3332926.11</v>
      </c>
    </row>
    <row r="2120" spans="1:2" x14ac:dyDescent="0.2">
      <c r="A2120" s="1" t="s">
        <v>2758</v>
      </c>
      <c r="B2120" s="316">
        <v>1264213.17</v>
      </c>
    </row>
    <row r="2121" spans="1:2" x14ac:dyDescent="0.2">
      <c r="A2121" s="1" t="s">
        <v>2759</v>
      </c>
      <c r="B2121" s="316">
        <v>4595810.8499999996</v>
      </c>
    </row>
    <row r="2122" spans="1:2" x14ac:dyDescent="0.2">
      <c r="A2122" s="1" t="s">
        <v>2760</v>
      </c>
      <c r="B2122" s="316">
        <v>15420878</v>
      </c>
    </row>
    <row r="2123" spans="1:2" x14ac:dyDescent="0.2">
      <c r="A2123" s="1" t="s">
        <v>2761</v>
      </c>
      <c r="B2123" s="316">
        <v>77321353.129999995</v>
      </c>
    </row>
    <row r="2124" spans="1:2" x14ac:dyDescent="0.2">
      <c r="A2124" s="1" t="s">
        <v>2761</v>
      </c>
      <c r="B2124" s="316">
        <v>77321353.13000001</v>
      </c>
    </row>
    <row r="2125" spans="1:2" x14ac:dyDescent="0.2">
      <c r="A2125" s="1" t="s">
        <v>2762</v>
      </c>
      <c r="B2125" s="316">
        <v>3857</v>
      </c>
    </row>
    <row r="2126" spans="1:2" x14ac:dyDescent="0.2">
      <c r="A2126" s="1" t="s">
        <v>2763</v>
      </c>
      <c r="B2126" s="316">
        <v>9653</v>
      </c>
    </row>
    <row r="2127" spans="1:2" x14ac:dyDescent="0.2">
      <c r="A2127" s="1" t="s">
        <v>2764</v>
      </c>
      <c r="B2127" s="316">
        <v>6026</v>
      </c>
    </row>
    <row r="2128" spans="1:2" x14ac:dyDescent="0.2">
      <c r="A2128" s="1" t="s">
        <v>2765</v>
      </c>
      <c r="B2128" s="316">
        <v>4432</v>
      </c>
    </row>
    <row r="2129" spans="1:2" x14ac:dyDescent="0.2">
      <c r="A2129" s="1" t="s">
        <v>2766</v>
      </c>
      <c r="B2129" s="316">
        <v>5674</v>
      </c>
    </row>
    <row r="2130" spans="1:2" x14ac:dyDescent="0.2">
      <c r="A2130" s="1" t="s">
        <v>2767</v>
      </c>
      <c r="B2130" s="316">
        <v>4468</v>
      </c>
    </row>
    <row r="2131" spans="1:2" x14ac:dyDescent="0.2">
      <c r="A2131" s="1" t="s">
        <v>2768</v>
      </c>
      <c r="B2131" s="316">
        <v>7759</v>
      </c>
    </row>
    <row r="2132" spans="1:2" x14ac:dyDescent="0.2">
      <c r="A2132" s="1" t="s">
        <v>2769</v>
      </c>
      <c r="B2132" s="316">
        <v>4493</v>
      </c>
    </row>
    <row r="2133" spans="1:2" x14ac:dyDescent="0.2">
      <c r="A2133" s="1" t="s">
        <v>2770</v>
      </c>
      <c r="B2133" s="316">
        <v>8252</v>
      </c>
    </row>
    <row r="2134" spans="1:2" x14ac:dyDescent="0.2">
      <c r="A2134" s="1" t="s">
        <v>2771</v>
      </c>
      <c r="B2134" s="316">
        <v>7846</v>
      </c>
    </row>
    <row r="2135" spans="1:2" x14ac:dyDescent="0.2">
      <c r="A2135" s="1" t="s">
        <v>2772</v>
      </c>
      <c r="B2135" s="316">
        <v>8382</v>
      </c>
    </row>
    <row r="2136" spans="1:2" x14ac:dyDescent="0.2">
      <c r="A2136" s="1" t="s">
        <v>2773</v>
      </c>
      <c r="B2136" s="316">
        <v>4496</v>
      </c>
    </row>
    <row r="2137" spans="1:2" x14ac:dyDescent="0.2">
      <c r="A2137" s="1" t="s">
        <v>2774</v>
      </c>
      <c r="B2137" s="316">
        <v>5438</v>
      </c>
    </row>
    <row r="2138" spans="1:2" x14ac:dyDescent="0.2">
      <c r="A2138" s="1" t="s">
        <v>2775</v>
      </c>
      <c r="B2138" s="316">
        <v>3974</v>
      </c>
    </row>
    <row r="2139" spans="1:2" x14ac:dyDescent="0.2">
      <c r="A2139" s="1" t="s">
        <v>2776</v>
      </c>
      <c r="B2139" s="316">
        <v>7955</v>
      </c>
    </row>
    <row r="2140" spans="1:2" x14ac:dyDescent="0.2">
      <c r="A2140" s="1" t="s">
        <v>2777</v>
      </c>
      <c r="B2140" s="316">
        <v>1922</v>
      </c>
    </row>
    <row r="2141" spans="1:2" x14ac:dyDescent="0.2">
      <c r="A2141" s="1" t="s">
        <v>2778</v>
      </c>
      <c r="B2141" s="316">
        <v>5419</v>
      </c>
    </row>
    <row r="2142" spans="1:2" x14ac:dyDescent="0.2">
      <c r="A2142" s="1" t="s">
        <v>2779</v>
      </c>
      <c r="B2142" s="316">
        <v>2350</v>
      </c>
    </row>
    <row r="2143" spans="1:2" x14ac:dyDescent="0.2">
      <c r="A2143" s="1" t="s">
        <v>2780</v>
      </c>
      <c r="B2143" s="316">
        <v>3091</v>
      </c>
    </row>
    <row r="2144" spans="1:2" x14ac:dyDescent="0.2">
      <c r="A2144" s="1" t="s">
        <v>2781</v>
      </c>
      <c r="B2144" s="316">
        <v>3505</v>
      </c>
    </row>
    <row r="2145" spans="1:2" x14ac:dyDescent="0.2">
      <c r="A2145" s="1" t="s">
        <v>2782</v>
      </c>
      <c r="B2145" s="316">
        <v>4986</v>
      </c>
    </row>
    <row r="2146" spans="1:2" x14ac:dyDescent="0.2">
      <c r="A2146" s="1" t="s">
        <v>2783</v>
      </c>
      <c r="B2146" s="316">
        <v>13668</v>
      </c>
    </row>
    <row r="2147" spans="1:2" x14ac:dyDescent="0.2">
      <c r="A2147" s="1" t="s">
        <v>2784</v>
      </c>
      <c r="B2147" s="316">
        <v>127646</v>
      </c>
    </row>
    <row r="2148" spans="1:2" x14ac:dyDescent="0.2">
      <c r="A2148" s="1" t="s">
        <v>2785</v>
      </c>
      <c r="B2148" s="316">
        <v>41342145</v>
      </c>
    </row>
    <row r="2149" spans="1:2" x14ac:dyDescent="0.2">
      <c r="A2149" s="1" t="s">
        <v>2786</v>
      </c>
      <c r="B2149" s="316">
        <v>114911537</v>
      </c>
    </row>
    <row r="2150" spans="1:2" x14ac:dyDescent="0.2">
      <c r="A2150" s="1" t="s">
        <v>2787</v>
      </c>
      <c r="B2150" s="316">
        <v>86403176</v>
      </c>
    </row>
    <row r="2151" spans="1:2" x14ac:dyDescent="0.2">
      <c r="A2151" s="1" t="s">
        <v>2788</v>
      </c>
      <c r="B2151" s="316">
        <v>75372406</v>
      </c>
    </row>
    <row r="2152" spans="1:2" x14ac:dyDescent="0.2">
      <c r="A2152" s="1" t="s">
        <v>2789</v>
      </c>
      <c r="B2152" s="316">
        <v>149641810</v>
      </c>
    </row>
    <row r="2153" spans="1:2" x14ac:dyDescent="0.2">
      <c r="A2153" s="1" t="s">
        <v>2790</v>
      </c>
      <c r="B2153" s="316">
        <v>103333913</v>
      </c>
    </row>
    <row r="2154" spans="1:2" x14ac:dyDescent="0.2">
      <c r="A2154" s="1" t="s">
        <v>2791</v>
      </c>
      <c r="B2154" s="316">
        <v>89223167</v>
      </c>
    </row>
    <row r="2155" spans="1:2" x14ac:dyDescent="0.2">
      <c r="A2155" s="1" t="s">
        <v>2792</v>
      </c>
      <c r="B2155" s="316">
        <v>57869045</v>
      </c>
    </row>
    <row r="2156" spans="1:2" x14ac:dyDescent="0.2">
      <c r="A2156" s="1" t="s">
        <v>2793</v>
      </c>
      <c r="B2156" s="316">
        <v>129184680</v>
      </c>
    </row>
    <row r="2157" spans="1:2" x14ac:dyDescent="0.2">
      <c r="A2157" s="1" t="s">
        <v>2794</v>
      </c>
      <c r="B2157" s="316">
        <v>120192868</v>
      </c>
    </row>
    <row r="2158" spans="1:2" x14ac:dyDescent="0.2">
      <c r="A2158" s="1" t="s">
        <v>2795</v>
      </c>
      <c r="B2158" s="316">
        <v>183973648</v>
      </c>
    </row>
    <row r="2159" spans="1:2" x14ac:dyDescent="0.2">
      <c r="A2159" s="1" t="s">
        <v>2796</v>
      </c>
      <c r="B2159" s="316">
        <v>103700825</v>
      </c>
    </row>
    <row r="2160" spans="1:2" x14ac:dyDescent="0.2">
      <c r="A2160" s="1" t="s">
        <v>2797</v>
      </c>
      <c r="B2160" s="316">
        <v>97126320</v>
      </c>
    </row>
    <row r="2161" spans="1:2" x14ac:dyDescent="0.2">
      <c r="A2161" s="1" t="s">
        <v>2798</v>
      </c>
      <c r="B2161" s="316">
        <v>80587838</v>
      </c>
    </row>
    <row r="2162" spans="1:2" x14ac:dyDescent="0.2">
      <c r="A2162" s="1" t="s">
        <v>2799</v>
      </c>
      <c r="B2162" s="316">
        <v>130305483</v>
      </c>
    </row>
    <row r="2163" spans="1:2" x14ac:dyDescent="0.2">
      <c r="A2163" s="1" t="s">
        <v>2800</v>
      </c>
      <c r="B2163" s="316">
        <v>39240415</v>
      </c>
    </row>
    <row r="2164" spans="1:2" x14ac:dyDescent="0.2">
      <c r="A2164" s="1" t="s">
        <v>2801</v>
      </c>
      <c r="B2164" s="316">
        <v>97317081</v>
      </c>
    </row>
    <row r="2165" spans="1:2" x14ac:dyDescent="0.2">
      <c r="A2165" s="1" t="s">
        <v>2802</v>
      </c>
      <c r="B2165" s="316">
        <v>34979696</v>
      </c>
    </row>
    <row r="2166" spans="1:2" x14ac:dyDescent="0.2">
      <c r="A2166" s="1" t="s">
        <v>2803</v>
      </c>
      <c r="B2166" s="316">
        <v>65108755</v>
      </c>
    </row>
    <row r="2167" spans="1:2" x14ac:dyDescent="0.2">
      <c r="A2167" s="1" t="s">
        <v>2804</v>
      </c>
      <c r="B2167" s="316">
        <v>60830849</v>
      </c>
    </row>
    <row r="2168" spans="1:2" x14ac:dyDescent="0.2">
      <c r="A2168" s="1" t="s">
        <v>2805</v>
      </c>
      <c r="B2168" s="316">
        <v>144338315</v>
      </c>
    </row>
    <row r="2169" spans="1:2" x14ac:dyDescent="0.2">
      <c r="A2169" s="1" t="s">
        <v>2806</v>
      </c>
      <c r="B2169" s="316">
        <v>455047122</v>
      </c>
    </row>
    <row r="2170" spans="1:2" x14ac:dyDescent="0.2">
      <c r="A2170" s="1" t="s">
        <v>2807</v>
      </c>
      <c r="B2170" s="316">
        <v>2460031094</v>
      </c>
    </row>
    <row r="2171" spans="1:2" x14ac:dyDescent="0.2">
      <c r="A2171" s="1" t="s">
        <v>2808</v>
      </c>
      <c r="B2171" s="316">
        <v>22118048</v>
      </c>
    </row>
    <row r="2172" spans="1:2" x14ac:dyDescent="0.2">
      <c r="A2172" s="1" t="s">
        <v>2809</v>
      </c>
      <c r="B2172" s="316">
        <v>61477672</v>
      </c>
    </row>
    <row r="2173" spans="1:2" x14ac:dyDescent="0.2">
      <c r="A2173" s="1" t="s">
        <v>2810</v>
      </c>
      <c r="B2173" s="316">
        <v>46225699</v>
      </c>
    </row>
    <row r="2174" spans="1:2" x14ac:dyDescent="0.2">
      <c r="A2174" s="1" t="s">
        <v>2811</v>
      </c>
      <c r="B2174" s="316">
        <v>40324237</v>
      </c>
    </row>
    <row r="2175" spans="1:2" x14ac:dyDescent="0.2">
      <c r="A2175" s="1" t="s">
        <v>2812</v>
      </c>
      <c r="B2175" s="316">
        <v>80058368</v>
      </c>
    </row>
    <row r="2176" spans="1:2" x14ac:dyDescent="0.2">
      <c r="A2176" s="1" t="s">
        <v>2813</v>
      </c>
      <c r="B2176" s="316">
        <v>55283643</v>
      </c>
    </row>
    <row r="2177" spans="1:2" x14ac:dyDescent="0.2">
      <c r="A2177" s="1" t="s">
        <v>2814</v>
      </c>
      <c r="B2177" s="316">
        <v>47734394</v>
      </c>
    </row>
    <row r="2178" spans="1:2" x14ac:dyDescent="0.2">
      <c r="A2178" s="1" t="s">
        <v>2815</v>
      </c>
      <c r="B2178" s="316">
        <v>30959939</v>
      </c>
    </row>
    <row r="2179" spans="1:2" x14ac:dyDescent="0.2">
      <c r="A2179" s="1" t="s">
        <v>2816</v>
      </c>
      <c r="B2179" s="316">
        <v>69113804</v>
      </c>
    </row>
    <row r="2180" spans="1:2" x14ac:dyDescent="0.2">
      <c r="A2180" s="1" t="s">
        <v>2817</v>
      </c>
      <c r="B2180" s="316">
        <v>64303184</v>
      </c>
    </row>
    <row r="2181" spans="1:2" x14ac:dyDescent="0.2">
      <c r="A2181" s="1" t="s">
        <v>2818</v>
      </c>
      <c r="B2181" s="316">
        <v>98425902</v>
      </c>
    </row>
    <row r="2182" spans="1:2" x14ac:dyDescent="0.2">
      <c r="A2182" s="1" t="s">
        <v>2819</v>
      </c>
      <c r="B2182" s="316">
        <v>55479941</v>
      </c>
    </row>
    <row r="2183" spans="1:2" x14ac:dyDescent="0.2">
      <c r="A2183" s="1" t="s">
        <v>2820</v>
      </c>
      <c r="B2183" s="316">
        <v>51962581</v>
      </c>
    </row>
    <row r="2184" spans="1:2" x14ac:dyDescent="0.2">
      <c r="A2184" s="1" t="s">
        <v>2821</v>
      </c>
      <c r="B2184" s="316">
        <v>43114493</v>
      </c>
    </row>
    <row r="2185" spans="1:2" x14ac:dyDescent="0.2">
      <c r="A2185" s="1" t="s">
        <v>2822</v>
      </c>
      <c r="B2185" s="316">
        <v>69713433</v>
      </c>
    </row>
    <row r="2186" spans="1:2" x14ac:dyDescent="0.2">
      <c r="A2186" s="1" t="s">
        <v>2823</v>
      </c>
      <c r="B2186" s="316">
        <v>20993622</v>
      </c>
    </row>
    <row r="2187" spans="1:2" x14ac:dyDescent="0.2">
      <c r="A2187" s="1" t="s">
        <v>2824</v>
      </c>
      <c r="B2187" s="316">
        <v>52064638</v>
      </c>
    </row>
    <row r="2188" spans="1:2" x14ac:dyDescent="0.2">
      <c r="A2188" s="1" t="s">
        <v>2825</v>
      </c>
      <c r="B2188" s="316">
        <v>18714137</v>
      </c>
    </row>
    <row r="2189" spans="1:2" x14ac:dyDescent="0.2">
      <c r="A2189" s="1" t="s">
        <v>2826</v>
      </c>
      <c r="B2189" s="316">
        <v>34833184</v>
      </c>
    </row>
    <row r="2190" spans="1:2" x14ac:dyDescent="0.2">
      <c r="A2190" s="1" t="s">
        <v>2827</v>
      </c>
      <c r="B2190" s="316">
        <v>32544504</v>
      </c>
    </row>
    <row r="2191" spans="1:2" x14ac:dyDescent="0.2">
      <c r="A2191" s="1" t="s">
        <v>2828</v>
      </c>
      <c r="B2191" s="316">
        <v>77220999</v>
      </c>
    </row>
    <row r="2192" spans="1:2" x14ac:dyDescent="0.2">
      <c r="A2192" s="1" t="s">
        <v>2829</v>
      </c>
      <c r="B2192" s="316">
        <v>243450210</v>
      </c>
    </row>
    <row r="2193" spans="1:2" x14ac:dyDescent="0.2">
      <c r="A2193" s="1" t="s">
        <v>2830</v>
      </c>
      <c r="B2193" s="316">
        <v>1316116632</v>
      </c>
    </row>
    <row r="2194" spans="1:2" x14ac:dyDescent="0.2">
      <c r="A2194" s="1" t="s">
        <v>2831</v>
      </c>
      <c r="B2194" s="316">
        <v>-878720</v>
      </c>
    </row>
    <row r="2195" spans="1:2" x14ac:dyDescent="0.2">
      <c r="A2195" s="1" t="s">
        <v>2832</v>
      </c>
      <c r="B2195" s="316">
        <v>-3772423</v>
      </c>
    </row>
    <row r="2196" spans="1:2" x14ac:dyDescent="0.2">
      <c r="A2196" s="1" t="s">
        <v>2833</v>
      </c>
      <c r="B2196" s="316">
        <v>-2054130.79</v>
      </c>
    </row>
    <row r="2197" spans="1:2" x14ac:dyDescent="0.2">
      <c r="A2197" s="1" t="s">
        <v>2834</v>
      </c>
      <c r="B2197" s="316">
        <v>-1045051</v>
      </c>
    </row>
    <row r="2198" spans="1:2" x14ac:dyDescent="0.2">
      <c r="A2198" s="1" t="s">
        <v>2835</v>
      </c>
      <c r="B2198" s="316">
        <v>-1974678</v>
      </c>
    </row>
    <row r="2199" spans="1:2" x14ac:dyDescent="0.2">
      <c r="A2199" s="1" t="s">
        <v>2836</v>
      </c>
      <c r="B2199" s="316">
        <v>-2137421</v>
      </c>
    </row>
    <row r="2200" spans="1:2" x14ac:dyDescent="0.2">
      <c r="A2200" s="1" t="s">
        <v>2837</v>
      </c>
      <c r="B2200" s="316">
        <v>-2684337</v>
      </c>
    </row>
    <row r="2201" spans="1:2" x14ac:dyDescent="0.2">
      <c r="A2201" s="1" t="s">
        <v>2838</v>
      </c>
      <c r="B2201" s="316">
        <v>-3002179</v>
      </c>
    </row>
    <row r="2202" spans="1:2" x14ac:dyDescent="0.2">
      <c r="A2202" s="1" t="s">
        <v>2839</v>
      </c>
      <c r="B2202" s="316">
        <v>-1881210</v>
      </c>
    </row>
    <row r="2203" spans="1:2" x14ac:dyDescent="0.2">
      <c r="A2203" s="1" t="s">
        <v>2840</v>
      </c>
      <c r="B2203" s="316">
        <v>-2452428.02</v>
      </c>
    </row>
    <row r="2204" spans="1:2" x14ac:dyDescent="0.2">
      <c r="A2204" s="1" t="s">
        <v>2841</v>
      </c>
      <c r="B2204" s="316">
        <v>-6090617.2000000002</v>
      </c>
    </row>
    <row r="2205" spans="1:2" x14ac:dyDescent="0.2">
      <c r="A2205" s="1" t="s">
        <v>2842</v>
      </c>
      <c r="B2205" s="316">
        <v>-3047835.08</v>
      </c>
    </row>
    <row r="2206" spans="1:2" x14ac:dyDescent="0.2">
      <c r="A2206" s="1" t="s">
        <v>2843</v>
      </c>
      <c r="B2206" s="316">
        <v>-2198671.5299999998</v>
      </c>
    </row>
    <row r="2207" spans="1:2" x14ac:dyDescent="0.2">
      <c r="A2207" s="1" t="s">
        <v>2844</v>
      </c>
      <c r="B2207" s="316">
        <v>-2054138</v>
      </c>
    </row>
    <row r="2208" spans="1:2" x14ac:dyDescent="0.2">
      <c r="A2208" s="1" t="s">
        <v>2845</v>
      </c>
      <c r="B2208" s="316">
        <v>-3566073.32</v>
      </c>
    </row>
    <row r="2209" spans="1:2" x14ac:dyDescent="0.2">
      <c r="A2209" s="1" t="s">
        <v>2846</v>
      </c>
      <c r="B2209" s="316">
        <v>-636294.76</v>
      </c>
    </row>
    <row r="2210" spans="1:2" x14ac:dyDescent="0.2">
      <c r="A2210" s="1" t="s">
        <v>2847</v>
      </c>
      <c r="B2210" s="316">
        <v>-1316109</v>
      </c>
    </row>
    <row r="2211" spans="1:2" x14ac:dyDescent="0.2">
      <c r="A2211" s="1" t="s">
        <v>2848</v>
      </c>
      <c r="B2211" s="316">
        <v>-1106256</v>
      </c>
    </row>
    <row r="2212" spans="1:2" x14ac:dyDescent="0.2">
      <c r="A2212" s="1" t="s">
        <v>2849</v>
      </c>
      <c r="B2212" s="316">
        <v>-1624025.03</v>
      </c>
    </row>
    <row r="2213" spans="1:2" x14ac:dyDescent="0.2">
      <c r="A2213" s="1" t="s">
        <v>2850</v>
      </c>
      <c r="B2213" s="316">
        <v>-1268765.77</v>
      </c>
    </row>
    <row r="2214" spans="1:2" x14ac:dyDescent="0.2">
      <c r="A2214" s="1" t="s">
        <v>2851</v>
      </c>
      <c r="B2214" s="316">
        <v>-2446959</v>
      </c>
    </row>
    <row r="2215" spans="1:2" x14ac:dyDescent="0.2">
      <c r="A2215" s="1" t="s">
        <v>2852</v>
      </c>
      <c r="B2215" s="316">
        <v>-16500000</v>
      </c>
    </row>
    <row r="2216" spans="1:2" x14ac:dyDescent="0.2">
      <c r="A2216" s="1" t="s">
        <v>2853</v>
      </c>
      <c r="B2216" s="316">
        <v>-63738322.5</v>
      </c>
    </row>
    <row r="2217" spans="1:2" x14ac:dyDescent="0.2">
      <c r="A2217" s="1" t="s">
        <v>2854</v>
      </c>
      <c r="B2217" s="316">
        <v>-877.4</v>
      </c>
    </row>
    <row r="2218" spans="1:2" x14ac:dyDescent="0.2">
      <c r="A2218" s="1" t="s">
        <v>2855</v>
      </c>
      <c r="B2218" s="316">
        <v>-114704</v>
      </c>
    </row>
    <row r="2219" spans="1:2" x14ac:dyDescent="0.2">
      <c r="A2219" s="1" t="s">
        <v>2856</v>
      </c>
      <c r="B2219" s="316">
        <v>-132307.64000000001</v>
      </c>
    </row>
    <row r="2220" spans="1:2" x14ac:dyDescent="0.2">
      <c r="A2220" s="1" t="s">
        <v>2857</v>
      </c>
      <c r="B2220" s="316">
        <v>-44919</v>
      </c>
    </row>
    <row r="2221" spans="1:2" x14ac:dyDescent="0.2">
      <c r="A2221" s="1" t="s">
        <v>2858</v>
      </c>
      <c r="B2221" s="316">
        <v>-30495</v>
      </c>
    </row>
    <row r="2222" spans="1:2" x14ac:dyDescent="0.2">
      <c r="A2222" s="1" t="s">
        <v>2859</v>
      </c>
      <c r="B2222" s="316">
        <v>-15408</v>
      </c>
    </row>
    <row r="2223" spans="1:2" x14ac:dyDescent="0.2">
      <c r="A2223" s="1" t="s">
        <v>2860</v>
      </c>
      <c r="B2223" s="316">
        <v>-141754</v>
      </c>
    </row>
    <row r="2224" spans="1:2" x14ac:dyDescent="0.2">
      <c r="A2224" s="1" t="s">
        <v>2861</v>
      </c>
      <c r="B2224" s="316">
        <v>-45946</v>
      </c>
    </row>
    <row r="2225" spans="1:2" x14ac:dyDescent="0.2">
      <c r="A2225" s="1" t="s">
        <v>2862</v>
      </c>
      <c r="B2225" s="316">
        <v>-41152</v>
      </c>
    </row>
    <row r="2226" spans="1:2" x14ac:dyDescent="0.2">
      <c r="A2226" s="1" t="s">
        <v>2863</v>
      </c>
      <c r="B2226" s="316">
        <v>-133625.88</v>
      </c>
    </row>
    <row r="2227" spans="1:2" x14ac:dyDescent="0.2">
      <c r="A2227" s="1" t="s">
        <v>2864</v>
      </c>
      <c r="B2227" s="316">
        <v>-66982</v>
      </c>
    </row>
    <row r="2228" spans="1:2" x14ac:dyDescent="0.2">
      <c r="A2228" s="1" t="s">
        <v>2865</v>
      </c>
      <c r="B2228" s="316">
        <v>-99360</v>
      </c>
    </row>
    <row r="2229" spans="1:2" x14ac:dyDescent="0.2">
      <c r="A2229" s="1" t="s">
        <v>2866</v>
      </c>
      <c r="B2229" s="316">
        <v>-118607.24</v>
      </c>
    </row>
    <row r="2230" spans="1:2" x14ac:dyDescent="0.2">
      <c r="A2230" s="1" t="s">
        <v>2867</v>
      </c>
      <c r="B2230" s="316">
        <v>-45243</v>
      </c>
    </row>
    <row r="2231" spans="1:2" x14ac:dyDescent="0.2">
      <c r="A2231" s="1" t="s">
        <v>2868</v>
      </c>
      <c r="B2231" s="316">
        <v>-88210.8</v>
      </c>
    </row>
    <row r="2232" spans="1:2" x14ac:dyDescent="0.2">
      <c r="A2232" s="1" t="s">
        <v>2869</v>
      </c>
      <c r="B2232" s="316">
        <v>-57566</v>
      </c>
    </row>
    <row r="2233" spans="1:2" x14ac:dyDescent="0.2">
      <c r="A2233" s="1" t="s">
        <v>2870</v>
      </c>
      <c r="B2233" s="316">
        <v>-85878</v>
      </c>
    </row>
    <row r="2234" spans="1:2" x14ac:dyDescent="0.2">
      <c r="A2234" s="1" t="s">
        <v>2871</v>
      </c>
      <c r="B2234" s="316">
        <v>-22021</v>
      </c>
    </row>
    <row r="2235" spans="1:2" x14ac:dyDescent="0.2">
      <c r="A2235" s="1" t="s">
        <v>2872</v>
      </c>
      <c r="B2235" s="316">
        <v>-31825.22</v>
      </c>
    </row>
    <row r="2236" spans="1:2" x14ac:dyDescent="0.2">
      <c r="A2236" s="1" t="s">
        <v>2873</v>
      </c>
      <c r="B2236" s="316">
        <v>-89674.559999999998</v>
      </c>
    </row>
    <row r="2237" spans="1:2" x14ac:dyDescent="0.2">
      <c r="A2237" s="1" t="s">
        <v>2874</v>
      </c>
      <c r="B2237" s="316">
        <v>-47572</v>
      </c>
    </row>
    <row r="2238" spans="1:2" x14ac:dyDescent="0.2">
      <c r="A2238" s="1" t="s">
        <v>2875</v>
      </c>
      <c r="B2238" s="316">
        <v>-52000</v>
      </c>
    </row>
    <row r="2239" spans="1:2" x14ac:dyDescent="0.2">
      <c r="A2239" s="1" t="s">
        <v>2876</v>
      </c>
      <c r="B2239" s="316">
        <v>-1506128.74</v>
      </c>
    </row>
    <row r="2240" spans="1:2" x14ac:dyDescent="0.2">
      <c r="A2240" s="1" t="s">
        <v>2877</v>
      </c>
      <c r="B2240" s="316">
        <v>-20584</v>
      </c>
    </row>
    <row r="2241" spans="1:2" x14ac:dyDescent="0.2">
      <c r="A2241" s="1" t="s">
        <v>2878</v>
      </c>
      <c r="B2241" s="316">
        <v>-45301</v>
      </c>
    </row>
    <row r="2242" spans="1:2" x14ac:dyDescent="0.2">
      <c r="A2242" s="1" t="s">
        <v>2879</v>
      </c>
      <c r="B2242" s="316">
        <v>-55666.76</v>
      </c>
    </row>
    <row r="2243" spans="1:2" x14ac:dyDescent="0.2">
      <c r="A2243" s="1" t="s">
        <v>2880</v>
      </c>
      <c r="B2243" s="316">
        <v>-42982</v>
      </c>
    </row>
    <row r="2244" spans="1:2" x14ac:dyDescent="0.2">
      <c r="A2244" s="1" t="s">
        <v>2881</v>
      </c>
      <c r="B2244" s="316">
        <v>-27017</v>
      </c>
    </row>
    <row r="2245" spans="1:2" x14ac:dyDescent="0.2">
      <c r="A2245" s="1" t="s">
        <v>2882</v>
      </c>
      <c r="B2245" s="316">
        <v>-27767</v>
      </c>
    </row>
    <row r="2246" spans="1:2" x14ac:dyDescent="0.2">
      <c r="A2246" s="1" t="s">
        <v>2883</v>
      </c>
      <c r="B2246" s="316">
        <v>-50277</v>
      </c>
    </row>
    <row r="2247" spans="1:2" x14ac:dyDescent="0.2">
      <c r="A2247" s="1" t="s">
        <v>2884</v>
      </c>
      <c r="B2247" s="316">
        <v>-49688</v>
      </c>
    </row>
    <row r="2248" spans="1:2" x14ac:dyDescent="0.2">
      <c r="A2248" s="1" t="s">
        <v>2885</v>
      </c>
      <c r="B2248" s="316">
        <v>-46035</v>
      </c>
    </row>
    <row r="2249" spans="1:2" x14ac:dyDescent="0.2">
      <c r="A2249" s="1" t="s">
        <v>2886</v>
      </c>
      <c r="B2249" s="316">
        <v>-72893.77</v>
      </c>
    </row>
    <row r="2250" spans="1:2" x14ac:dyDescent="0.2">
      <c r="A2250" s="1" t="s">
        <v>2887</v>
      </c>
      <c r="B2250" s="316">
        <v>-48417.5</v>
      </c>
    </row>
    <row r="2251" spans="1:2" x14ac:dyDescent="0.2">
      <c r="A2251" s="1" t="s">
        <v>2888</v>
      </c>
      <c r="B2251" s="316">
        <v>-51137.99</v>
      </c>
    </row>
    <row r="2252" spans="1:2" x14ac:dyDescent="0.2">
      <c r="A2252" s="1" t="s">
        <v>2889</v>
      </c>
      <c r="B2252" s="316">
        <v>-39376</v>
      </c>
    </row>
    <row r="2253" spans="1:2" x14ac:dyDescent="0.2">
      <c r="A2253" s="1" t="s">
        <v>2890</v>
      </c>
      <c r="B2253" s="316">
        <v>-50375</v>
      </c>
    </row>
    <row r="2254" spans="1:2" x14ac:dyDescent="0.2">
      <c r="A2254" s="1" t="s">
        <v>2891</v>
      </c>
      <c r="B2254" s="316">
        <v>-125985</v>
      </c>
    </row>
    <row r="2255" spans="1:2" x14ac:dyDescent="0.2">
      <c r="A2255" s="1" t="s">
        <v>2892</v>
      </c>
      <c r="B2255" s="316">
        <v>-10659.88</v>
      </c>
    </row>
    <row r="2256" spans="1:2" x14ac:dyDescent="0.2">
      <c r="A2256" s="1" t="s">
        <v>2893</v>
      </c>
      <c r="B2256" s="316">
        <v>-49661</v>
      </c>
    </row>
    <row r="2257" spans="1:2" x14ac:dyDescent="0.2">
      <c r="A2257" s="1" t="s">
        <v>2894</v>
      </c>
      <c r="B2257" s="316">
        <v>-14362</v>
      </c>
    </row>
    <row r="2258" spans="1:2" x14ac:dyDescent="0.2">
      <c r="A2258" s="1" t="s">
        <v>2895</v>
      </c>
      <c r="B2258" s="316">
        <v>-27889.55</v>
      </c>
    </row>
    <row r="2259" spans="1:2" x14ac:dyDescent="0.2">
      <c r="A2259" s="1" t="s">
        <v>2896</v>
      </c>
      <c r="B2259" s="316">
        <v>-18444.13</v>
      </c>
    </row>
    <row r="2260" spans="1:2" x14ac:dyDescent="0.2">
      <c r="A2260" s="1" t="s">
        <v>2897</v>
      </c>
      <c r="B2260" s="316">
        <v>-43469</v>
      </c>
    </row>
    <row r="2261" spans="1:2" x14ac:dyDescent="0.2">
      <c r="A2261" s="1" t="s">
        <v>2898</v>
      </c>
      <c r="B2261" s="316">
        <v>-50000</v>
      </c>
    </row>
    <row r="2262" spans="1:2" x14ac:dyDescent="0.2">
      <c r="A2262" s="1" t="s">
        <v>2899</v>
      </c>
      <c r="B2262" s="316">
        <v>-967988.58000000007</v>
      </c>
    </row>
    <row r="2263" spans="1:2" x14ac:dyDescent="0.2">
      <c r="A2263" s="1" t="s">
        <v>2900</v>
      </c>
      <c r="B2263" s="316">
        <v>-44592</v>
      </c>
    </row>
    <row r="2264" spans="1:2" x14ac:dyDescent="0.2">
      <c r="A2264" s="1" t="s">
        <v>2901</v>
      </c>
      <c r="B2264" s="316">
        <v>-86349</v>
      </c>
    </row>
    <row r="2265" spans="1:2" x14ac:dyDescent="0.2">
      <c r="A2265" s="1" t="s">
        <v>2902</v>
      </c>
      <c r="B2265" s="316">
        <v>-150866.29999999999</v>
      </c>
    </row>
    <row r="2266" spans="1:2" x14ac:dyDescent="0.2">
      <c r="A2266" s="1" t="s">
        <v>2903</v>
      </c>
      <c r="B2266" s="316">
        <v>-127143</v>
      </c>
    </row>
    <row r="2267" spans="1:2" x14ac:dyDescent="0.2">
      <c r="A2267" s="1" t="s">
        <v>2904</v>
      </c>
      <c r="B2267" s="316">
        <v>-176069</v>
      </c>
    </row>
    <row r="2268" spans="1:2" x14ac:dyDescent="0.2">
      <c r="A2268" s="1" t="s">
        <v>2905</v>
      </c>
      <c r="B2268" s="316">
        <v>-130540</v>
      </c>
    </row>
    <row r="2269" spans="1:2" x14ac:dyDescent="0.2">
      <c r="A2269" s="1" t="s">
        <v>2906</v>
      </c>
      <c r="B2269" s="316">
        <v>-51440</v>
      </c>
    </row>
    <row r="2270" spans="1:2" x14ac:dyDescent="0.2">
      <c r="A2270" s="1" t="s">
        <v>2907</v>
      </c>
      <c r="B2270" s="316">
        <v>-33170</v>
      </c>
    </row>
    <row r="2271" spans="1:2" x14ac:dyDescent="0.2">
      <c r="A2271" s="1" t="s">
        <v>2908</v>
      </c>
      <c r="B2271" s="316">
        <v>-84209</v>
      </c>
    </row>
    <row r="2272" spans="1:2" x14ac:dyDescent="0.2">
      <c r="A2272" s="1" t="s">
        <v>2909</v>
      </c>
      <c r="B2272" s="316">
        <v>-166839.75</v>
      </c>
    </row>
    <row r="2273" spans="1:2" x14ac:dyDescent="0.2">
      <c r="A2273" s="1" t="s">
        <v>2910</v>
      </c>
      <c r="B2273" s="316">
        <v>-230478</v>
      </c>
    </row>
    <row r="2274" spans="1:2" x14ac:dyDescent="0.2">
      <c r="A2274" s="1" t="s">
        <v>2911</v>
      </c>
      <c r="B2274" s="316">
        <v>-71449.25</v>
      </c>
    </row>
    <row r="2275" spans="1:2" x14ac:dyDescent="0.2">
      <c r="A2275" s="1" t="s">
        <v>2912</v>
      </c>
      <c r="B2275" s="316">
        <v>-117874</v>
      </c>
    </row>
    <row r="2276" spans="1:2" x14ac:dyDescent="0.2">
      <c r="A2276" s="1" t="s">
        <v>2913</v>
      </c>
      <c r="B2276" s="316">
        <v>-270089</v>
      </c>
    </row>
    <row r="2277" spans="1:2" x14ac:dyDescent="0.2">
      <c r="A2277" s="1" t="s">
        <v>2914</v>
      </c>
      <c r="B2277" s="316">
        <v>-217638</v>
      </c>
    </row>
    <row r="2278" spans="1:2" x14ac:dyDescent="0.2">
      <c r="A2278" s="1" t="s">
        <v>2915</v>
      </c>
      <c r="B2278" s="316">
        <v>-33036.25</v>
      </c>
    </row>
    <row r="2279" spans="1:2" x14ac:dyDescent="0.2">
      <c r="A2279" s="1" t="s">
        <v>2916</v>
      </c>
      <c r="B2279" s="316">
        <v>-197415</v>
      </c>
    </row>
    <row r="2280" spans="1:2" x14ac:dyDescent="0.2">
      <c r="A2280" s="1" t="s">
        <v>2917</v>
      </c>
      <c r="B2280" s="316">
        <v>-72700</v>
      </c>
    </row>
    <row r="2281" spans="1:2" x14ac:dyDescent="0.2">
      <c r="A2281" s="1" t="s">
        <v>2918</v>
      </c>
      <c r="B2281" s="316">
        <v>-161436.25</v>
      </c>
    </row>
    <row r="2282" spans="1:2" x14ac:dyDescent="0.2">
      <c r="A2282" s="1" t="s">
        <v>2919</v>
      </c>
      <c r="B2282" s="316">
        <v>-141587.75</v>
      </c>
    </row>
    <row r="2283" spans="1:2" x14ac:dyDescent="0.2">
      <c r="A2283" s="1" t="s">
        <v>2920</v>
      </c>
      <c r="B2283" s="316">
        <v>-245699</v>
      </c>
    </row>
    <row r="2284" spans="1:2" x14ac:dyDescent="0.2">
      <c r="A2284" s="1" t="s">
        <v>2921</v>
      </c>
      <c r="B2284" s="316">
        <v>-750000</v>
      </c>
    </row>
    <row r="2285" spans="1:2" x14ac:dyDescent="0.2">
      <c r="A2285" s="1" t="s">
        <v>2922</v>
      </c>
      <c r="B2285" s="316">
        <v>-3560620.55</v>
      </c>
    </row>
    <row r="2286" spans="1:2" x14ac:dyDescent="0.2">
      <c r="A2286" s="1" t="s">
        <v>2923</v>
      </c>
      <c r="B2286" s="316">
        <v>-4587037</v>
      </c>
    </row>
    <row r="2287" spans="1:2" x14ac:dyDescent="0.2">
      <c r="A2287" s="1" t="s">
        <v>2924</v>
      </c>
      <c r="B2287" s="316">
        <v>-10885893</v>
      </c>
    </row>
    <row r="2288" spans="1:2" x14ac:dyDescent="0.2">
      <c r="A2288" s="1" t="s">
        <v>2925</v>
      </c>
      <c r="B2288" s="316">
        <v>-7026588</v>
      </c>
    </row>
    <row r="2289" spans="1:2" x14ac:dyDescent="0.2">
      <c r="A2289" s="1" t="s">
        <v>2926</v>
      </c>
      <c r="B2289" s="316">
        <v>-5139356</v>
      </c>
    </row>
    <row r="2290" spans="1:2" x14ac:dyDescent="0.2">
      <c r="A2290" s="1" t="s">
        <v>2927</v>
      </c>
      <c r="B2290" s="316">
        <v>-5675648</v>
      </c>
    </row>
    <row r="2291" spans="1:2" x14ac:dyDescent="0.2">
      <c r="A2291" s="1" t="s">
        <v>2928</v>
      </c>
      <c r="B2291" s="316">
        <v>-4313590</v>
      </c>
    </row>
    <row r="2292" spans="1:2" x14ac:dyDescent="0.2">
      <c r="A2292" s="1" t="s">
        <v>2929</v>
      </c>
      <c r="B2292" s="316">
        <v>-8073696</v>
      </c>
    </row>
    <row r="2293" spans="1:2" x14ac:dyDescent="0.2">
      <c r="A2293" s="1" t="s">
        <v>2930</v>
      </c>
      <c r="B2293" s="316">
        <v>-4992242</v>
      </c>
    </row>
    <row r="2294" spans="1:2" x14ac:dyDescent="0.2">
      <c r="A2294" s="1" t="s">
        <v>2931</v>
      </c>
      <c r="B2294" s="316">
        <v>-9611225</v>
      </c>
    </row>
    <row r="2295" spans="1:2" x14ac:dyDescent="0.2">
      <c r="A2295" s="1" t="s">
        <v>2932</v>
      </c>
      <c r="B2295" s="316">
        <v>-7903052.2999999998</v>
      </c>
    </row>
    <row r="2296" spans="1:2" x14ac:dyDescent="0.2">
      <c r="A2296" s="1" t="s">
        <v>2933</v>
      </c>
      <c r="B2296" s="316">
        <v>-8498895.9900000002</v>
      </c>
    </row>
    <row r="2297" spans="1:2" x14ac:dyDescent="0.2">
      <c r="A2297" s="1" t="s">
        <v>2934</v>
      </c>
      <c r="B2297" s="316">
        <v>-4895318.8099999996</v>
      </c>
    </row>
    <row r="2298" spans="1:2" x14ac:dyDescent="0.2">
      <c r="A2298" s="1" t="s">
        <v>2935</v>
      </c>
      <c r="B2298" s="316">
        <v>-5030625.38</v>
      </c>
    </row>
    <row r="2299" spans="1:2" x14ac:dyDescent="0.2">
      <c r="A2299" s="1" t="s">
        <v>2936</v>
      </c>
      <c r="B2299" s="316">
        <v>-4645615</v>
      </c>
    </row>
    <row r="2300" spans="1:2" x14ac:dyDescent="0.2">
      <c r="A2300" s="1" t="s">
        <v>2937</v>
      </c>
      <c r="B2300" s="316">
        <v>-8448193</v>
      </c>
    </row>
    <row r="2301" spans="1:2" x14ac:dyDescent="0.2">
      <c r="A2301" s="1" t="s">
        <v>2938</v>
      </c>
      <c r="B2301" s="316">
        <v>-1931937.55</v>
      </c>
    </row>
    <row r="2302" spans="1:2" x14ac:dyDescent="0.2">
      <c r="A2302" s="1" t="s">
        <v>2939</v>
      </c>
      <c r="B2302" s="316">
        <v>-6103800</v>
      </c>
    </row>
    <row r="2303" spans="1:2" x14ac:dyDescent="0.2">
      <c r="A2303" s="1" t="s">
        <v>2940</v>
      </c>
      <c r="B2303" s="316">
        <v>-2716128</v>
      </c>
    </row>
    <row r="2304" spans="1:2" x14ac:dyDescent="0.2">
      <c r="A2304" s="1" t="s">
        <v>2941</v>
      </c>
      <c r="B2304" s="316">
        <v>-3176895.37</v>
      </c>
    </row>
    <row r="2305" spans="1:2" x14ac:dyDescent="0.2">
      <c r="A2305" s="1" t="s">
        <v>2942</v>
      </c>
      <c r="B2305" s="316">
        <v>-3557327.05</v>
      </c>
    </row>
    <row r="2306" spans="1:2" x14ac:dyDescent="0.2">
      <c r="A2306" s="1" t="s">
        <v>2943</v>
      </c>
      <c r="B2306" s="316">
        <v>-5250240</v>
      </c>
    </row>
    <row r="2307" spans="1:2" x14ac:dyDescent="0.2">
      <c r="A2307" s="1" t="s">
        <v>2944</v>
      </c>
      <c r="B2307" s="316">
        <v>-10100000</v>
      </c>
    </row>
    <row r="2308" spans="1:2" x14ac:dyDescent="0.2">
      <c r="A2308" s="1" t="s">
        <v>2945</v>
      </c>
      <c r="B2308" s="316">
        <v>-132563303.44999999</v>
      </c>
    </row>
    <row r="2309" spans="1:2" x14ac:dyDescent="0.2">
      <c r="A2309" s="1" t="s">
        <v>2946</v>
      </c>
      <c r="B2309" s="316">
        <v>-4652213</v>
      </c>
    </row>
    <row r="2310" spans="1:2" x14ac:dyDescent="0.2">
      <c r="A2310" s="1" t="s">
        <v>2947</v>
      </c>
      <c r="B2310" s="316">
        <v>-11017543</v>
      </c>
    </row>
    <row r="2311" spans="1:2" x14ac:dyDescent="0.2">
      <c r="A2311" s="1" t="s">
        <v>2948</v>
      </c>
      <c r="B2311" s="316">
        <v>-7233121</v>
      </c>
    </row>
    <row r="2312" spans="1:2" x14ac:dyDescent="0.2">
      <c r="A2312" s="1" t="s">
        <v>2949</v>
      </c>
      <c r="B2312" s="316">
        <v>-5309481</v>
      </c>
    </row>
    <row r="2313" spans="1:2" x14ac:dyDescent="0.2">
      <c r="A2313" s="1" t="s">
        <v>2950</v>
      </c>
      <c r="B2313" s="316">
        <v>-5878734</v>
      </c>
    </row>
    <row r="2314" spans="1:2" x14ac:dyDescent="0.2">
      <c r="A2314" s="1" t="s">
        <v>2951</v>
      </c>
      <c r="B2314" s="316">
        <v>-4471897</v>
      </c>
    </row>
    <row r="2315" spans="1:2" x14ac:dyDescent="0.2">
      <c r="A2315" s="1" t="s">
        <v>2952</v>
      </c>
      <c r="B2315" s="316">
        <v>-8175413</v>
      </c>
    </row>
    <row r="2316" spans="1:2" x14ac:dyDescent="0.2">
      <c r="A2316" s="1" t="s">
        <v>2953</v>
      </c>
      <c r="B2316" s="316">
        <v>-5075100</v>
      </c>
    </row>
    <row r="2317" spans="1:2" x14ac:dyDescent="0.2">
      <c r="A2317" s="1" t="s">
        <v>2954</v>
      </c>
      <c r="B2317" s="316">
        <v>-9741469</v>
      </c>
    </row>
    <row r="2318" spans="1:2" x14ac:dyDescent="0.2">
      <c r="A2318" s="1" t="s">
        <v>2955</v>
      </c>
      <c r="B2318" s="316">
        <v>-8142786</v>
      </c>
    </row>
    <row r="2319" spans="1:2" x14ac:dyDescent="0.2">
      <c r="A2319" s="1" t="s">
        <v>2956</v>
      </c>
      <c r="B2319" s="316">
        <v>-8777791</v>
      </c>
    </row>
    <row r="2320" spans="1:2" x14ac:dyDescent="0.2">
      <c r="A2320" s="1" t="s">
        <v>2957</v>
      </c>
      <c r="B2320" s="316">
        <v>-5017906</v>
      </c>
    </row>
    <row r="2321" spans="1:2" x14ac:dyDescent="0.2">
      <c r="A2321" s="1" t="s">
        <v>2958</v>
      </c>
      <c r="B2321" s="316">
        <v>-5187875</v>
      </c>
    </row>
    <row r="2322" spans="1:2" x14ac:dyDescent="0.2">
      <c r="A2322" s="1" t="s">
        <v>2959</v>
      </c>
      <c r="B2322" s="316">
        <v>-4966079</v>
      </c>
    </row>
    <row r="2323" spans="1:2" x14ac:dyDescent="0.2">
      <c r="A2323" s="1" t="s">
        <v>2960</v>
      </c>
      <c r="B2323" s="316">
        <v>-8791816</v>
      </c>
    </row>
    <row r="2324" spans="1:2" x14ac:dyDescent="0.2">
      <c r="A2324" s="1" t="s">
        <v>2961</v>
      </c>
      <c r="B2324" s="316">
        <v>-1975634</v>
      </c>
    </row>
    <row r="2325" spans="1:2" x14ac:dyDescent="0.2">
      <c r="A2325" s="1" t="s">
        <v>2962</v>
      </c>
      <c r="B2325" s="316">
        <v>-6350876</v>
      </c>
    </row>
    <row r="2326" spans="1:2" x14ac:dyDescent="0.2">
      <c r="A2326" s="1" t="s">
        <v>2963</v>
      </c>
      <c r="B2326" s="316">
        <v>-2803190</v>
      </c>
    </row>
    <row r="2327" spans="1:2" x14ac:dyDescent="0.2">
      <c r="A2327" s="1" t="s">
        <v>2964</v>
      </c>
      <c r="B2327" s="316">
        <v>-3366221</v>
      </c>
    </row>
    <row r="2328" spans="1:2" x14ac:dyDescent="0.2">
      <c r="A2328" s="1" t="s">
        <v>2965</v>
      </c>
      <c r="B2328" s="316">
        <v>-3717359</v>
      </c>
    </row>
    <row r="2329" spans="1:2" x14ac:dyDescent="0.2">
      <c r="A2329" s="1" t="s">
        <v>2966</v>
      </c>
      <c r="B2329" s="316">
        <v>-5539408</v>
      </c>
    </row>
    <row r="2330" spans="1:2" x14ac:dyDescent="0.2">
      <c r="A2330" s="1" t="s">
        <v>2967</v>
      </c>
      <c r="B2330" s="316">
        <v>-10900000</v>
      </c>
    </row>
    <row r="2331" spans="1:2" x14ac:dyDescent="0.2">
      <c r="A2331" s="1" t="s">
        <v>2968</v>
      </c>
      <c r="B2331" s="316">
        <v>-137091912</v>
      </c>
    </row>
    <row r="2332" spans="1:2" x14ac:dyDescent="0.2">
      <c r="A2332" s="1" t="s">
        <v>2969</v>
      </c>
      <c r="B2332" s="316">
        <v>0</v>
      </c>
    </row>
    <row r="2333" spans="1:2" x14ac:dyDescent="0.2">
      <c r="A2333" s="1" t="s">
        <v>2970</v>
      </c>
      <c r="B2333" s="316">
        <v>0</v>
      </c>
    </row>
    <row r="2334" spans="1:2" x14ac:dyDescent="0.2">
      <c r="A2334" s="1" t="s">
        <v>2971</v>
      </c>
      <c r="B2334" s="316">
        <v>0</v>
      </c>
    </row>
    <row r="2335" spans="1:2" x14ac:dyDescent="0.2">
      <c r="A2335" s="1" t="s">
        <v>2972</v>
      </c>
      <c r="B2335" s="316">
        <v>-20000</v>
      </c>
    </row>
    <row r="2336" spans="1:2" x14ac:dyDescent="0.2">
      <c r="A2336" s="1" t="s">
        <v>2973</v>
      </c>
      <c r="B2336" s="316">
        <v>-200000</v>
      </c>
    </row>
    <row r="2337" spans="1:2" x14ac:dyDescent="0.2">
      <c r="A2337" s="1" t="s">
        <v>2974</v>
      </c>
      <c r="B2337" s="316">
        <v>0</v>
      </c>
    </row>
    <row r="2338" spans="1:2" x14ac:dyDescent="0.2">
      <c r="A2338" s="1" t="s">
        <v>2975</v>
      </c>
      <c r="B2338" s="316">
        <v>0</v>
      </c>
    </row>
    <row r="2339" spans="1:2" x14ac:dyDescent="0.2">
      <c r="A2339" s="1" t="s">
        <v>2976</v>
      </c>
      <c r="B2339" s="316">
        <v>0</v>
      </c>
    </row>
    <row r="2340" spans="1:2" x14ac:dyDescent="0.2">
      <c r="A2340" s="1" t="s">
        <v>2977</v>
      </c>
      <c r="B2340" s="316">
        <v>0</v>
      </c>
    </row>
    <row r="2341" spans="1:2" x14ac:dyDescent="0.2">
      <c r="A2341" s="1" t="s">
        <v>2978</v>
      </c>
      <c r="B2341" s="316">
        <v>0</v>
      </c>
    </row>
    <row r="2342" spans="1:2" x14ac:dyDescent="0.2">
      <c r="A2342" s="1" t="s">
        <v>2979</v>
      </c>
      <c r="B2342" s="316">
        <v>-10760</v>
      </c>
    </row>
    <row r="2343" spans="1:2" x14ac:dyDescent="0.2">
      <c r="A2343" s="1" t="s">
        <v>2980</v>
      </c>
      <c r="B2343" s="316">
        <v>-50000</v>
      </c>
    </row>
    <row r="2344" spans="1:2" x14ac:dyDescent="0.2">
      <c r="A2344" s="1" t="s">
        <v>2981</v>
      </c>
      <c r="B2344" s="316">
        <v>-59494</v>
      </c>
    </row>
    <row r="2345" spans="1:2" x14ac:dyDescent="0.2">
      <c r="A2345" s="1" t="s">
        <v>2982</v>
      </c>
      <c r="B2345" s="316">
        <v>0</v>
      </c>
    </row>
    <row r="2346" spans="1:2" x14ac:dyDescent="0.2">
      <c r="A2346" s="1" t="s">
        <v>2983</v>
      </c>
      <c r="B2346" s="316">
        <v>-250000</v>
      </c>
    </row>
    <row r="2347" spans="1:2" x14ac:dyDescent="0.2">
      <c r="A2347" s="1" t="s">
        <v>2984</v>
      </c>
      <c r="B2347" s="316">
        <v>0</v>
      </c>
    </row>
    <row r="2348" spans="1:2" x14ac:dyDescent="0.2">
      <c r="A2348" s="1" t="s">
        <v>2985</v>
      </c>
      <c r="B2348" s="316">
        <v>-45100</v>
      </c>
    </row>
    <row r="2349" spans="1:2" x14ac:dyDescent="0.2">
      <c r="A2349" s="1" t="s">
        <v>2986</v>
      </c>
      <c r="B2349" s="316">
        <v>-133135</v>
      </c>
    </row>
    <row r="2350" spans="1:2" x14ac:dyDescent="0.2">
      <c r="A2350" s="1" t="s">
        <v>2987</v>
      </c>
      <c r="B2350" s="316">
        <v>0</v>
      </c>
    </row>
    <row r="2351" spans="1:2" x14ac:dyDescent="0.2">
      <c r="A2351" s="1" t="s">
        <v>2988</v>
      </c>
      <c r="B2351" s="316">
        <v>0</v>
      </c>
    </row>
    <row r="2352" spans="1:2" x14ac:dyDescent="0.2">
      <c r="A2352" s="1" t="s">
        <v>2989</v>
      </c>
      <c r="B2352" s="316">
        <v>-2455554</v>
      </c>
    </row>
    <row r="2353" spans="1:2" x14ac:dyDescent="0.2">
      <c r="A2353" s="1" t="s">
        <v>2990</v>
      </c>
      <c r="B2353" s="316">
        <v>-100000</v>
      </c>
    </row>
    <row r="2354" spans="1:2" x14ac:dyDescent="0.2">
      <c r="A2354" s="1" t="s">
        <v>2991</v>
      </c>
      <c r="B2354" s="316">
        <v>-3324043</v>
      </c>
    </row>
    <row r="2355" spans="1:2" x14ac:dyDescent="0.2">
      <c r="A2355" s="1" t="s">
        <v>2992</v>
      </c>
      <c r="B2355" s="316">
        <v>-190964.69</v>
      </c>
    </row>
    <row r="2356" spans="1:2" x14ac:dyDescent="0.2">
      <c r="A2356" s="1" t="s">
        <v>2993</v>
      </c>
      <c r="B2356" s="316">
        <v>-657636</v>
      </c>
    </row>
    <row r="2357" spans="1:2" x14ac:dyDescent="0.2">
      <c r="A2357" s="1" t="s">
        <v>2994</v>
      </c>
      <c r="B2357" s="316">
        <v>-1471849.42</v>
      </c>
    </row>
    <row r="2358" spans="1:2" x14ac:dyDescent="0.2">
      <c r="A2358" s="1" t="s">
        <v>2995</v>
      </c>
      <c r="B2358" s="316">
        <v>-593916</v>
      </c>
    </row>
    <row r="2359" spans="1:2" x14ac:dyDescent="0.2">
      <c r="A2359" s="1" t="s">
        <v>2996</v>
      </c>
      <c r="B2359" s="316">
        <v>-1276251</v>
      </c>
    </row>
    <row r="2360" spans="1:2" x14ac:dyDescent="0.2">
      <c r="A2360" s="1" t="s">
        <v>2997</v>
      </c>
      <c r="B2360" s="316">
        <v>-1550000</v>
      </c>
    </row>
    <row r="2361" spans="1:2" x14ac:dyDescent="0.2">
      <c r="A2361" s="1" t="s">
        <v>2998</v>
      </c>
      <c r="B2361" s="316">
        <v>-1306873</v>
      </c>
    </row>
    <row r="2362" spans="1:2" x14ac:dyDescent="0.2">
      <c r="A2362" s="1" t="s">
        <v>2999</v>
      </c>
      <c r="B2362" s="316">
        <v>-526985</v>
      </c>
    </row>
    <row r="2363" spans="1:2" x14ac:dyDescent="0.2">
      <c r="A2363" s="1" t="s">
        <v>3000</v>
      </c>
      <c r="B2363" s="316">
        <v>-815104</v>
      </c>
    </row>
    <row r="2364" spans="1:2" x14ac:dyDescent="0.2">
      <c r="A2364" s="1" t="s">
        <v>3001</v>
      </c>
      <c r="B2364" s="316">
        <v>-1497828.24</v>
      </c>
    </row>
    <row r="2365" spans="1:2" x14ac:dyDescent="0.2">
      <c r="A2365" s="1" t="s">
        <v>3002</v>
      </c>
      <c r="B2365" s="316">
        <v>-1860546</v>
      </c>
    </row>
    <row r="2366" spans="1:2" x14ac:dyDescent="0.2">
      <c r="A2366" s="1" t="s">
        <v>3003</v>
      </c>
      <c r="B2366" s="316">
        <v>-999701.35</v>
      </c>
    </row>
    <row r="2367" spans="1:2" x14ac:dyDescent="0.2">
      <c r="A2367" s="1" t="s">
        <v>3004</v>
      </c>
      <c r="B2367" s="316">
        <v>-1362402</v>
      </c>
    </row>
    <row r="2368" spans="1:2" x14ac:dyDescent="0.2">
      <c r="A2368" s="1" t="s">
        <v>3005</v>
      </c>
      <c r="B2368" s="316">
        <v>-608390</v>
      </c>
    </row>
    <row r="2369" spans="1:2" x14ac:dyDescent="0.2">
      <c r="A2369" s="1" t="s">
        <v>3006</v>
      </c>
      <c r="B2369" s="316">
        <v>-1290439.1299999999</v>
      </c>
    </row>
    <row r="2370" spans="1:2" x14ac:dyDescent="0.2">
      <c r="A2370" s="1" t="s">
        <v>3007</v>
      </c>
      <c r="B2370" s="316">
        <v>-375332.55</v>
      </c>
    </row>
    <row r="2371" spans="1:2" x14ac:dyDescent="0.2">
      <c r="A2371" s="1" t="s">
        <v>3008</v>
      </c>
      <c r="B2371" s="316">
        <v>-816265</v>
      </c>
    </row>
    <row r="2372" spans="1:2" x14ac:dyDescent="0.2">
      <c r="A2372" s="1" t="s">
        <v>3009</v>
      </c>
      <c r="B2372" s="316">
        <v>-192876</v>
      </c>
    </row>
    <row r="2373" spans="1:2" x14ac:dyDescent="0.2">
      <c r="A2373" s="1" t="s">
        <v>3010</v>
      </c>
      <c r="B2373" s="316">
        <v>-829484.18</v>
      </c>
    </row>
    <row r="2374" spans="1:2" x14ac:dyDescent="0.2">
      <c r="A2374" s="1" t="s">
        <v>3011</v>
      </c>
      <c r="B2374" s="316">
        <v>-482715.61</v>
      </c>
    </row>
    <row r="2375" spans="1:2" x14ac:dyDescent="0.2">
      <c r="A2375" s="1" t="s">
        <v>3012</v>
      </c>
      <c r="B2375" s="316">
        <v>-3219040</v>
      </c>
    </row>
    <row r="2376" spans="1:2" x14ac:dyDescent="0.2">
      <c r="A2376" s="1" t="s">
        <v>3013</v>
      </c>
      <c r="B2376" s="316">
        <v>-9500000</v>
      </c>
    </row>
    <row r="2377" spans="1:2" x14ac:dyDescent="0.2">
      <c r="A2377" s="1" t="s">
        <v>3014</v>
      </c>
      <c r="B2377" s="316">
        <v>-31424599.169999998</v>
      </c>
    </row>
    <row r="2378" spans="1:2" x14ac:dyDescent="0.2">
      <c r="A2378" s="1" t="s">
        <v>3015</v>
      </c>
      <c r="B2378" s="316">
        <v>-1177453</v>
      </c>
    </row>
    <row r="2379" spans="1:2" x14ac:dyDescent="0.2">
      <c r="A2379" s="1" t="s">
        <v>3016</v>
      </c>
      <c r="B2379" s="316">
        <v>-3512273</v>
      </c>
    </row>
    <row r="2380" spans="1:2" x14ac:dyDescent="0.2">
      <c r="A2380" s="1" t="s">
        <v>3017</v>
      </c>
      <c r="B2380" s="316">
        <v>-2153056.6</v>
      </c>
    </row>
    <row r="2381" spans="1:2" x14ac:dyDescent="0.2">
      <c r="A2381" s="1" t="s">
        <v>3018</v>
      </c>
      <c r="B2381" s="316">
        <v>-1971196</v>
      </c>
    </row>
    <row r="2382" spans="1:2" x14ac:dyDescent="0.2">
      <c r="A2382" s="1" t="s">
        <v>3019</v>
      </c>
      <c r="B2382" s="316">
        <v>-4264126</v>
      </c>
    </row>
    <row r="2383" spans="1:2" x14ac:dyDescent="0.2">
      <c r="A2383" s="1" t="s">
        <v>3020</v>
      </c>
      <c r="B2383" s="316">
        <v>-2668103</v>
      </c>
    </row>
    <row r="2384" spans="1:2" x14ac:dyDescent="0.2">
      <c r="A2384" s="1" t="s">
        <v>3021</v>
      </c>
      <c r="B2384" s="316">
        <v>-2750000</v>
      </c>
    </row>
    <row r="2385" spans="1:2" x14ac:dyDescent="0.2">
      <c r="A2385" s="1" t="s">
        <v>3022</v>
      </c>
      <c r="B2385" s="316">
        <v>-1684061.61</v>
      </c>
    </row>
    <row r="2386" spans="1:2" x14ac:dyDescent="0.2">
      <c r="A2386" s="1" t="s">
        <v>3023</v>
      </c>
      <c r="B2386" s="316">
        <v>-2602652</v>
      </c>
    </row>
    <row r="2387" spans="1:2" x14ac:dyDescent="0.2">
      <c r="A2387" s="1" t="s">
        <v>3024</v>
      </c>
      <c r="B2387" s="316">
        <v>-2802354.15</v>
      </c>
    </row>
    <row r="2388" spans="1:2" x14ac:dyDescent="0.2">
      <c r="A2388" s="1" t="s">
        <v>3025</v>
      </c>
      <c r="B2388" s="316">
        <v>-3974980.84</v>
      </c>
    </row>
    <row r="2389" spans="1:2" x14ac:dyDescent="0.2">
      <c r="A2389" s="1" t="s">
        <v>3026</v>
      </c>
      <c r="B2389" s="316">
        <v>-2523326.2000000002</v>
      </c>
    </row>
    <row r="2390" spans="1:2" x14ac:dyDescent="0.2">
      <c r="A2390" s="1" t="s">
        <v>3027</v>
      </c>
      <c r="B2390" s="316">
        <v>-2248893.5299999998</v>
      </c>
    </row>
    <row r="2391" spans="1:2" x14ac:dyDescent="0.2">
      <c r="A2391" s="1" t="s">
        <v>3028</v>
      </c>
      <c r="B2391" s="316">
        <v>-2005219</v>
      </c>
    </row>
    <row r="2392" spans="1:2" x14ac:dyDescent="0.2">
      <c r="A2392" s="1" t="s">
        <v>3029</v>
      </c>
      <c r="B2392" s="316">
        <v>-4410867.49</v>
      </c>
    </row>
    <row r="2393" spans="1:2" x14ac:dyDescent="0.2">
      <c r="A2393" s="1" t="s">
        <v>3030</v>
      </c>
      <c r="B2393" s="316">
        <v>-1392048.25</v>
      </c>
    </row>
    <row r="2394" spans="1:2" x14ac:dyDescent="0.2">
      <c r="A2394" s="1" t="s">
        <v>3031</v>
      </c>
      <c r="B2394" s="316">
        <v>-4716977</v>
      </c>
    </row>
    <row r="2395" spans="1:2" x14ac:dyDescent="0.2">
      <c r="A2395" s="1" t="s">
        <v>3032</v>
      </c>
      <c r="B2395" s="316">
        <v>-2168380</v>
      </c>
    </row>
    <row r="2396" spans="1:2" x14ac:dyDescent="0.2">
      <c r="A2396" s="1" t="s">
        <v>3033</v>
      </c>
      <c r="B2396" s="316">
        <v>-2856376.3</v>
      </c>
    </row>
    <row r="2397" spans="1:2" x14ac:dyDescent="0.2">
      <c r="A2397" s="1" t="s">
        <v>3034</v>
      </c>
      <c r="B2397" s="316">
        <v>-1701642.05</v>
      </c>
    </row>
    <row r="2398" spans="1:2" x14ac:dyDescent="0.2">
      <c r="A2398" s="1" t="s">
        <v>3035</v>
      </c>
      <c r="B2398" s="316">
        <v>-4086457</v>
      </c>
    </row>
    <row r="2399" spans="1:2" x14ac:dyDescent="0.2">
      <c r="A2399" s="1" t="s">
        <v>3036</v>
      </c>
      <c r="B2399" s="316">
        <v>-11000000</v>
      </c>
    </row>
    <row r="2400" spans="1:2" x14ac:dyDescent="0.2">
      <c r="A2400" s="1" t="s">
        <v>3037</v>
      </c>
      <c r="B2400" s="316">
        <v>-68670443.019999996</v>
      </c>
    </row>
    <row r="2401" spans="1:2" x14ac:dyDescent="0.2">
      <c r="A2401" s="1" t="s">
        <v>3038</v>
      </c>
      <c r="B2401" s="316">
        <v>-14522.62</v>
      </c>
    </row>
    <row r="2402" spans="1:2" x14ac:dyDescent="0.2">
      <c r="A2402" s="1" t="s">
        <v>3039</v>
      </c>
      <c r="B2402" s="316">
        <v>-43450</v>
      </c>
    </row>
    <row r="2403" spans="1:2" x14ac:dyDescent="0.2">
      <c r="A2403" s="1" t="s">
        <v>3040</v>
      </c>
      <c r="B2403" s="316">
        <v>-28781.43</v>
      </c>
    </row>
    <row r="2404" spans="1:2" x14ac:dyDescent="0.2">
      <c r="A2404" s="1" t="s">
        <v>3041</v>
      </c>
      <c r="B2404" s="316">
        <v>-19517</v>
      </c>
    </row>
    <row r="2405" spans="1:2" x14ac:dyDescent="0.2">
      <c r="A2405" s="1" t="s">
        <v>3042</v>
      </c>
      <c r="B2405" s="316">
        <v>-5345</v>
      </c>
    </row>
    <row r="2406" spans="1:2" x14ac:dyDescent="0.2">
      <c r="A2406" s="1" t="s">
        <v>3043</v>
      </c>
      <c r="B2406" s="316">
        <v>-9294</v>
      </c>
    </row>
    <row r="2407" spans="1:2" x14ac:dyDescent="0.2">
      <c r="A2407" s="1" t="s">
        <v>3044</v>
      </c>
      <c r="B2407" s="316">
        <v>-36201</v>
      </c>
    </row>
    <row r="2408" spans="1:2" x14ac:dyDescent="0.2">
      <c r="A2408" s="1" t="s">
        <v>3045</v>
      </c>
      <c r="B2408" s="316">
        <v>-26491</v>
      </c>
    </row>
    <row r="2409" spans="1:2" x14ac:dyDescent="0.2">
      <c r="A2409" s="1" t="s">
        <v>3046</v>
      </c>
      <c r="B2409" s="316">
        <v>-38445</v>
      </c>
    </row>
    <row r="2410" spans="1:2" x14ac:dyDescent="0.2">
      <c r="A2410" s="1" t="s">
        <v>3047</v>
      </c>
      <c r="B2410" s="316">
        <v>-22906.06</v>
      </c>
    </row>
    <row r="2411" spans="1:2" x14ac:dyDescent="0.2">
      <c r="A2411" s="1" t="s">
        <v>3048</v>
      </c>
      <c r="B2411" s="316">
        <v>-5053.09</v>
      </c>
    </row>
    <row r="2412" spans="1:2" x14ac:dyDescent="0.2">
      <c r="A2412" s="1" t="s">
        <v>3049</v>
      </c>
      <c r="B2412" s="316">
        <v>-8648.2900000000009</v>
      </c>
    </row>
    <row r="2413" spans="1:2" x14ac:dyDescent="0.2">
      <c r="A2413" s="1" t="s">
        <v>3050</v>
      </c>
      <c r="B2413" s="316">
        <v>-2424</v>
      </c>
    </row>
    <row r="2414" spans="1:2" x14ac:dyDescent="0.2">
      <c r="A2414" s="1" t="s">
        <v>3051</v>
      </c>
      <c r="B2414" s="316">
        <v>-11715</v>
      </c>
    </row>
    <row r="2415" spans="1:2" x14ac:dyDescent="0.2">
      <c r="A2415" s="1" t="s">
        <v>3052</v>
      </c>
      <c r="B2415" s="316">
        <v>-9833.34</v>
      </c>
    </row>
    <row r="2416" spans="1:2" x14ac:dyDescent="0.2">
      <c r="A2416" s="1" t="s">
        <v>3053</v>
      </c>
      <c r="B2416" s="316">
        <v>0</v>
      </c>
    </row>
    <row r="2417" spans="1:2" x14ac:dyDescent="0.2">
      <c r="A2417" s="1" t="s">
        <v>3054</v>
      </c>
      <c r="B2417" s="316">
        <v>-7049</v>
      </c>
    </row>
    <row r="2418" spans="1:2" x14ac:dyDescent="0.2">
      <c r="A2418" s="1" t="s">
        <v>3055</v>
      </c>
      <c r="B2418" s="316">
        <v>-5698</v>
      </c>
    </row>
    <row r="2419" spans="1:2" x14ac:dyDescent="0.2">
      <c r="A2419" s="1" t="s">
        <v>3056</v>
      </c>
      <c r="B2419" s="316">
        <v>-1389.95</v>
      </c>
    </row>
    <row r="2420" spans="1:2" x14ac:dyDescent="0.2">
      <c r="A2420" s="1" t="s">
        <v>3057</v>
      </c>
      <c r="B2420" s="316">
        <v>-12607.3</v>
      </c>
    </row>
    <row r="2421" spans="1:2" x14ac:dyDescent="0.2">
      <c r="A2421" s="1" t="s">
        <v>3058</v>
      </c>
      <c r="B2421" s="316">
        <v>0</v>
      </c>
    </row>
    <row r="2422" spans="1:2" x14ac:dyDescent="0.2">
      <c r="A2422" s="1" t="s">
        <v>3059</v>
      </c>
      <c r="B2422" s="316">
        <v>0</v>
      </c>
    </row>
    <row r="2423" spans="1:2" x14ac:dyDescent="0.2">
      <c r="A2423" s="1" t="s">
        <v>3060</v>
      </c>
      <c r="B2423" s="316">
        <v>-309371.08</v>
      </c>
    </row>
    <row r="2424" spans="1:2" x14ac:dyDescent="0.2">
      <c r="A2424" s="1" t="s">
        <v>3061</v>
      </c>
      <c r="B2424" s="316">
        <v>15203297</v>
      </c>
    </row>
    <row r="2425" spans="1:2" x14ac:dyDescent="0.2">
      <c r="A2425" s="1" t="s">
        <v>3062</v>
      </c>
      <c r="B2425" s="316">
        <v>42359643</v>
      </c>
    </row>
    <row r="2426" spans="1:2" x14ac:dyDescent="0.2">
      <c r="A2426" s="1" t="s">
        <v>3063</v>
      </c>
      <c r="B2426" s="316">
        <v>33152452</v>
      </c>
    </row>
    <row r="2427" spans="1:2" x14ac:dyDescent="0.2">
      <c r="A2427" s="1" t="s">
        <v>3064</v>
      </c>
      <c r="B2427" s="316">
        <v>31320157</v>
      </c>
    </row>
    <row r="2428" spans="1:2" x14ac:dyDescent="0.2">
      <c r="A2428" s="1" t="s">
        <v>3065</v>
      </c>
      <c r="B2428" s="316">
        <v>66428739</v>
      </c>
    </row>
    <row r="2429" spans="1:2" x14ac:dyDescent="0.2">
      <c r="A2429" s="1" t="s">
        <v>3066</v>
      </c>
      <c r="B2429" s="316">
        <v>44431520</v>
      </c>
    </row>
    <row r="2430" spans="1:2" x14ac:dyDescent="0.2">
      <c r="A2430" s="1" t="s">
        <v>3067</v>
      </c>
      <c r="B2430" s="316">
        <v>32639816</v>
      </c>
    </row>
    <row r="2431" spans="1:2" x14ac:dyDescent="0.2">
      <c r="A2431" s="1" t="s">
        <v>3068</v>
      </c>
      <c r="B2431" s="316">
        <v>20599176</v>
      </c>
    </row>
    <row r="2432" spans="1:2" x14ac:dyDescent="0.2">
      <c r="A2432" s="1" t="s">
        <v>3069</v>
      </c>
      <c r="B2432" s="316">
        <v>53993772</v>
      </c>
    </row>
    <row r="2433" spans="1:2" x14ac:dyDescent="0.2">
      <c r="A2433" s="1" t="s">
        <v>3070</v>
      </c>
      <c r="B2433" s="316">
        <v>49251256</v>
      </c>
    </row>
    <row r="2434" spans="1:2" x14ac:dyDescent="0.2">
      <c r="A2434" s="1" t="s">
        <v>3071</v>
      </c>
      <c r="B2434" s="316">
        <v>77639171</v>
      </c>
    </row>
    <row r="2435" spans="1:2" x14ac:dyDescent="0.2">
      <c r="A2435" s="1" t="s">
        <v>3072</v>
      </c>
      <c r="B2435" s="316">
        <v>43733164</v>
      </c>
    </row>
    <row r="2436" spans="1:2" x14ac:dyDescent="0.2">
      <c r="A2436" s="1" t="s">
        <v>3073</v>
      </c>
      <c r="B2436" s="316">
        <v>40784213</v>
      </c>
    </row>
    <row r="2437" spans="1:2" x14ac:dyDescent="0.2">
      <c r="A2437" s="1" t="s">
        <v>3074</v>
      </c>
      <c r="B2437" s="316">
        <v>33423709</v>
      </c>
    </row>
    <row r="2438" spans="1:2" x14ac:dyDescent="0.2">
      <c r="A2438" s="1" t="s">
        <v>3075</v>
      </c>
      <c r="B2438" s="316">
        <v>51306193</v>
      </c>
    </row>
    <row r="2439" spans="1:2" x14ac:dyDescent="0.2">
      <c r="A2439" s="1" t="s">
        <v>3076</v>
      </c>
      <c r="B2439" s="316">
        <v>16556747</v>
      </c>
    </row>
    <row r="2440" spans="1:2" x14ac:dyDescent="0.2">
      <c r="A2440" s="1" t="s">
        <v>3077</v>
      </c>
      <c r="B2440" s="316">
        <v>38726384</v>
      </c>
    </row>
    <row r="2441" spans="1:2" x14ac:dyDescent="0.2">
      <c r="A2441" s="1" t="s">
        <v>3078</v>
      </c>
      <c r="B2441" s="316">
        <v>12282581</v>
      </c>
    </row>
    <row r="2442" spans="1:2" x14ac:dyDescent="0.2">
      <c r="A2442" s="1" t="s">
        <v>3079</v>
      </c>
      <c r="B2442" s="316">
        <v>26123862</v>
      </c>
    </row>
    <row r="2443" spans="1:2" x14ac:dyDescent="0.2">
      <c r="A2443" s="1" t="s">
        <v>3080</v>
      </c>
      <c r="B2443" s="316">
        <v>25271740</v>
      </c>
    </row>
    <row r="2444" spans="1:2" x14ac:dyDescent="0.2">
      <c r="A2444" s="1" t="s">
        <v>3081</v>
      </c>
      <c r="B2444" s="316">
        <v>59426009</v>
      </c>
    </row>
    <row r="2445" spans="1:2" x14ac:dyDescent="0.2">
      <c r="A2445" s="1" t="s">
        <v>3082</v>
      </c>
      <c r="B2445" s="316">
        <v>195398210</v>
      </c>
    </row>
    <row r="2446" spans="1:2" x14ac:dyDescent="0.2">
      <c r="A2446" s="1" t="s">
        <v>3083</v>
      </c>
      <c r="B2446" s="316">
        <v>1010051811</v>
      </c>
    </row>
    <row r="2447" spans="1:2" x14ac:dyDescent="0.2">
      <c r="A2447" s="1" t="s">
        <v>3084</v>
      </c>
      <c r="B2447" s="316">
        <v>15203297</v>
      </c>
    </row>
    <row r="2448" spans="1:2" x14ac:dyDescent="0.2">
      <c r="A2448" s="1" t="s">
        <v>3085</v>
      </c>
      <c r="B2448" s="316">
        <v>42359643</v>
      </c>
    </row>
    <row r="2449" spans="1:2" x14ac:dyDescent="0.2">
      <c r="A2449" s="1" t="s">
        <v>3086</v>
      </c>
      <c r="B2449" s="316">
        <v>33152452</v>
      </c>
    </row>
    <row r="2450" spans="1:2" x14ac:dyDescent="0.2">
      <c r="A2450" s="1" t="s">
        <v>3087</v>
      </c>
      <c r="B2450" s="316">
        <v>31320157</v>
      </c>
    </row>
    <row r="2451" spans="1:2" x14ac:dyDescent="0.2">
      <c r="A2451" s="1" t="s">
        <v>3088</v>
      </c>
      <c r="B2451" s="316">
        <v>66428739</v>
      </c>
    </row>
    <row r="2452" spans="1:2" x14ac:dyDescent="0.2">
      <c r="A2452" s="1" t="s">
        <v>3089</v>
      </c>
      <c r="B2452" s="316">
        <v>44431520</v>
      </c>
    </row>
    <row r="2453" spans="1:2" x14ac:dyDescent="0.2">
      <c r="A2453" s="1" t="s">
        <v>3090</v>
      </c>
      <c r="B2453" s="316">
        <v>32639816</v>
      </c>
    </row>
    <row r="2454" spans="1:2" x14ac:dyDescent="0.2">
      <c r="A2454" s="1" t="s">
        <v>3091</v>
      </c>
      <c r="B2454" s="316">
        <v>20599176</v>
      </c>
    </row>
    <row r="2455" spans="1:2" x14ac:dyDescent="0.2">
      <c r="A2455" s="1" t="s">
        <v>3092</v>
      </c>
      <c r="B2455" s="316">
        <v>53993772</v>
      </c>
    </row>
    <row r="2456" spans="1:2" x14ac:dyDescent="0.2">
      <c r="A2456" s="1" t="s">
        <v>3093</v>
      </c>
      <c r="B2456" s="316">
        <v>49251256</v>
      </c>
    </row>
    <row r="2457" spans="1:2" x14ac:dyDescent="0.2">
      <c r="A2457" s="1" t="s">
        <v>3094</v>
      </c>
      <c r="B2457" s="316">
        <v>77639171</v>
      </c>
    </row>
    <row r="2458" spans="1:2" x14ac:dyDescent="0.2">
      <c r="A2458" s="1" t="s">
        <v>3095</v>
      </c>
      <c r="B2458" s="316">
        <v>43733164</v>
      </c>
    </row>
    <row r="2459" spans="1:2" x14ac:dyDescent="0.2">
      <c r="A2459" s="1" t="s">
        <v>3096</v>
      </c>
      <c r="B2459" s="316">
        <v>40784213</v>
      </c>
    </row>
    <row r="2460" spans="1:2" x14ac:dyDescent="0.2">
      <c r="A2460" s="1" t="s">
        <v>3097</v>
      </c>
      <c r="B2460" s="316">
        <v>33423709</v>
      </c>
    </row>
    <row r="2461" spans="1:2" x14ac:dyDescent="0.2">
      <c r="A2461" s="1" t="s">
        <v>3098</v>
      </c>
      <c r="B2461" s="316">
        <v>51306193</v>
      </c>
    </row>
    <row r="2462" spans="1:2" x14ac:dyDescent="0.2">
      <c r="A2462" s="1" t="s">
        <v>3099</v>
      </c>
      <c r="B2462" s="316">
        <v>16556747</v>
      </c>
    </row>
    <row r="2463" spans="1:2" x14ac:dyDescent="0.2">
      <c r="A2463" s="1" t="s">
        <v>3100</v>
      </c>
      <c r="B2463" s="316">
        <v>38726384</v>
      </c>
    </row>
    <row r="2464" spans="1:2" x14ac:dyDescent="0.2">
      <c r="A2464" s="1" t="s">
        <v>3101</v>
      </c>
      <c r="B2464" s="316">
        <v>12282581</v>
      </c>
    </row>
    <row r="2465" spans="1:2" x14ac:dyDescent="0.2">
      <c r="A2465" s="1" t="s">
        <v>3102</v>
      </c>
      <c r="B2465" s="316">
        <v>26123862</v>
      </c>
    </row>
    <row r="2466" spans="1:2" x14ac:dyDescent="0.2">
      <c r="A2466" s="1" t="s">
        <v>3103</v>
      </c>
      <c r="B2466" s="316">
        <v>25271740</v>
      </c>
    </row>
    <row r="2467" spans="1:2" x14ac:dyDescent="0.2">
      <c r="A2467" s="1" t="s">
        <v>3104</v>
      </c>
      <c r="B2467" s="316">
        <v>59426009</v>
      </c>
    </row>
    <row r="2468" spans="1:2" x14ac:dyDescent="0.2">
      <c r="A2468" s="1" t="s">
        <v>3105</v>
      </c>
      <c r="B2468" s="316">
        <v>195398210</v>
      </c>
    </row>
    <row r="2469" spans="1:2" x14ac:dyDescent="0.2">
      <c r="A2469" s="1" t="s">
        <v>3106</v>
      </c>
      <c r="B2469" s="316">
        <v>1010051811</v>
      </c>
    </row>
    <row r="2470" spans="1:2" x14ac:dyDescent="0.2">
      <c r="A2470" s="1" t="s">
        <v>3107</v>
      </c>
      <c r="B2470" s="316">
        <v>-12083</v>
      </c>
    </row>
    <row r="2471" spans="1:2" x14ac:dyDescent="0.2">
      <c r="A2471" s="1" t="s">
        <v>3108</v>
      </c>
      <c r="B2471" s="316">
        <v>-70752</v>
      </c>
    </row>
    <row r="2472" spans="1:2" x14ac:dyDescent="0.2">
      <c r="A2472" s="1" t="s">
        <v>3109</v>
      </c>
      <c r="B2472" s="316">
        <v>-25940.63</v>
      </c>
    </row>
    <row r="2473" spans="1:2" x14ac:dyDescent="0.2">
      <c r="A2473" s="1" t="s">
        <v>3110</v>
      </c>
      <c r="B2473" s="316">
        <v>-6581</v>
      </c>
    </row>
    <row r="2474" spans="1:2" x14ac:dyDescent="0.2">
      <c r="A2474" s="1" t="s">
        <v>3111</v>
      </c>
      <c r="B2474" s="316">
        <v>-4815</v>
      </c>
    </row>
    <row r="2475" spans="1:2" x14ac:dyDescent="0.2">
      <c r="A2475" s="1" t="s">
        <v>3112</v>
      </c>
      <c r="B2475" s="316">
        <v>-23814</v>
      </c>
    </row>
    <row r="2476" spans="1:2" x14ac:dyDescent="0.2">
      <c r="A2476" s="1" t="s">
        <v>3113</v>
      </c>
      <c r="B2476" s="316">
        <v>-40445</v>
      </c>
    </row>
    <row r="2477" spans="1:2" x14ac:dyDescent="0.2">
      <c r="A2477" s="1" t="s">
        <v>3114</v>
      </c>
      <c r="B2477" s="316">
        <v>-34540</v>
      </c>
    </row>
    <row r="2478" spans="1:2" x14ac:dyDescent="0.2">
      <c r="A2478" s="1" t="s">
        <v>3115</v>
      </c>
      <c r="B2478" s="316">
        <v>-100517</v>
      </c>
    </row>
    <row r="2479" spans="1:2" x14ac:dyDescent="0.2">
      <c r="A2479" s="1" t="s">
        <v>3116</v>
      </c>
      <c r="B2479" s="316">
        <v>-185526.74</v>
      </c>
    </row>
    <row r="2480" spans="1:2" x14ac:dyDescent="0.2">
      <c r="A2480" s="1" t="s">
        <v>3117</v>
      </c>
      <c r="B2480" s="316">
        <v>-83596.75</v>
      </c>
    </row>
    <row r="2481" spans="1:2" x14ac:dyDescent="0.2">
      <c r="A2481" s="1" t="s">
        <v>3118</v>
      </c>
      <c r="B2481" s="316">
        <v>-50659.35</v>
      </c>
    </row>
    <row r="2482" spans="1:2" x14ac:dyDescent="0.2">
      <c r="A2482" s="1" t="s">
        <v>3119</v>
      </c>
      <c r="B2482" s="316">
        <v>-38864.28</v>
      </c>
    </row>
    <row r="2483" spans="1:2" x14ac:dyDescent="0.2">
      <c r="A2483" s="1" t="s">
        <v>3120</v>
      </c>
      <c r="B2483" s="316">
        <v>-58320</v>
      </c>
    </row>
    <row r="2484" spans="1:2" x14ac:dyDescent="0.2">
      <c r="A2484" s="1" t="s">
        <v>3121</v>
      </c>
      <c r="B2484" s="316">
        <v>-96757.89</v>
      </c>
    </row>
    <row r="2485" spans="1:2" x14ac:dyDescent="0.2">
      <c r="A2485" s="1" t="s">
        <v>3122</v>
      </c>
      <c r="B2485" s="316">
        <v>-8245.31</v>
      </c>
    </row>
    <row r="2486" spans="1:2" x14ac:dyDescent="0.2">
      <c r="A2486" s="1" t="s">
        <v>3123</v>
      </c>
      <c r="B2486" s="316">
        <v>-30928</v>
      </c>
    </row>
    <row r="2487" spans="1:2" x14ac:dyDescent="0.2">
      <c r="A2487" s="1" t="s">
        <v>3124</v>
      </c>
      <c r="B2487" s="316">
        <v>-49972</v>
      </c>
    </row>
    <row r="2488" spans="1:2" x14ac:dyDescent="0.2">
      <c r="A2488" s="1" t="s">
        <v>3125</v>
      </c>
      <c r="B2488" s="316">
        <v>-17536.12</v>
      </c>
    </row>
    <row r="2489" spans="1:2" x14ac:dyDescent="0.2">
      <c r="A2489" s="1" t="s">
        <v>3126</v>
      </c>
      <c r="B2489" s="316">
        <v>0</v>
      </c>
    </row>
    <row r="2490" spans="1:2" x14ac:dyDescent="0.2">
      <c r="A2490" s="1" t="s">
        <v>3127</v>
      </c>
      <c r="B2490" s="316">
        <v>-2683</v>
      </c>
    </row>
    <row r="2491" spans="1:2" x14ac:dyDescent="0.2">
      <c r="A2491" s="1" t="s">
        <v>3128</v>
      </c>
      <c r="B2491" s="316">
        <v>-90000</v>
      </c>
    </row>
    <row r="2492" spans="1:2" x14ac:dyDescent="0.2">
      <c r="A2492" s="1" t="s">
        <v>3129</v>
      </c>
      <c r="B2492" s="316">
        <v>-1032577.0700000001</v>
      </c>
    </row>
    <row r="2493" spans="1:2" x14ac:dyDescent="0.2">
      <c r="A2493" s="1" t="s">
        <v>3130</v>
      </c>
      <c r="B2493" s="316">
        <v>-257</v>
      </c>
    </row>
    <row r="2494" spans="1:2" x14ac:dyDescent="0.2">
      <c r="A2494" s="1" t="s">
        <v>3131</v>
      </c>
      <c r="B2494" s="316">
        <v>-3095</v>
      </c>
    </row>
    <row r="2495" spans="1:2" x14ac:dyDescent="0.2">
      <c r="A2495" s="1" t="s">
        <v>3132</v>
      </c>
      <c r="B2495" s="316">
        <v>-497.69</v>
      </c>
    </row>
    <row r="2496" spans="1:2" x14ac:dyDescent="0.2">
      <c r="A2496" s="1" t="s">
        <v>3133</v>
      </c>
      <c r="B2496" s="316">
        <v>-87</v>
      </c>
    </row>
    <row r="2497" spans="1:2" x14ac:dyDescent="0.2">
      <c r="A2497" s="1" t="s">
        <v>3134</v>
      </c>
      <c r="B2497" s="316">
        <v>0</v>
      </c>
    </row>
    <row r="2498" spans="1:2" x14ac:dyDescent="0.2">
      <c r="A2498" s="1" t="s">
        <v>3135</v>
      </c>
      <c r="B2498" s="316">
        <v>-90</v>
      </c>
    </row>
    <row r="2499" spans="1:2" x14ac:dyDescent="0.2">
      <c r="A2499" s="1" t="s">
        <v>3136</v>
      </c>
      <c r="B2499" s="316">
        <v>0</v>
      </c>
    </row>
    <row r="2500" spans="1:2" x14ac:dyDescent="0.2">
      <c r="A2500" s="1" t="s">
        <v>3137</v>
      </c>
      <c r="B2500" s="316">
        <v>-2804</v>
      </c>
    </row>
    <row r="2501" spans="1:2" x14ac:dyDescent="0.2">
      <c r="A2501" s="1" t="s">
        <v>3138</v>
      </c>
      <c r="B2501" s="316">
        <v>-2572</v>
      </c>
    </row>
    <row r="2502" spans="1:2" x14ac:dyDescent="0.2">
      <c r="A2502" s="1" t="s">
        <v>3139</v>
      </c>
      <c r="B2502" s="316">
        <v>-981.73</v>
      </c>
    </row>
    <row r="2503" spans="1:2" x14ac:dyDescent="0.2">
      <c r="A2503" s="1" t="s">
        <v>3140</v>
      </c>
      <c r="B2503" s="316">
        <v>-2396.25</v>
      </c>
    </row>
    <row r="2504" spans="1:2" x14ac:dyDescent="0.2">
      <c r="A2504" s="1" t="s">
        <v>3141</v>
      </c>
      <c r="B2504" s="316">
        <v>-1415.34</v>
      </c>
    </row>
    <row r="2505" spans="1:2" x14ac:dyDescent="0.2">
      <c r="A2505" s="1" t="s">
        <v>3142</v>
      </c>
      <c r="B2505" s="316">
        <v>0</v>
      </c>
    </row>
    <row r="2506" spans="1:2" x14ac:dyDescent="0.2">
      <c r="A2506" s="1" t="s">
        <v>3143</v>
      </c>
      <c r="B2506" s="316">
        <v>-1809</v>
      </c>
    </row>
    <row r="2507" spans="1:2" x14ac:dyDescent="0.2">
      <c r="A2507" s="1" t="s">
        <v>3144</v>
      </c>
      <c r="B2507" s="316">
        <v>-3940.28</v>
      </c>
    </row>
    <row r="2508" spans="1:2" x14ac:dyDescent="0.2">
      <c r="A2508" s="1" t="s">
        <v>3145</v>
      </c>
      <c r="B2508" s="316">
        <v>0</v>
      </c>
    </row>
    <row r="2509" spans="1:2" x14ac:dyDescent="0.2">
      <c r="A2509" s="1" t="s">
        <v>3146</v>
      </c>
      <c r="B2509" s="316">
        <v>-2483</v>
      </c>
    </row>
    <row r="2510" spans="1:2" x14ac:dyDescent="0.2">
      <c r="A2510" s="1" t="s">
        <v>3147</v>
      </c>
      <c r="B2510" s="316">
        <v>-601</v>
      </c>
    </row>
    <row r="2511" spans="1:2" x14ac:dyDescent="0.2">
      <c r="A2511" s="1" t="s">
        <v>3148</v>
      </c>
      <c r="B2511" s="316">
        <v>0</v>
      </c>
    </row>
    <row r="2512" spans="1:2" x14ac:dyDescent="0.2">
      <c r="A2512" s="1" t="s">
        <v>3149</v>
      </c>
      <c r="B2512" s="316">
        <v>0</v>
      </c>
    </row>
    <row r="2513" spans="1:2" x14ac:dyDescent="0.2">
      <c r="A2513" s="1" t="s">
        <v>3150</v>
      </c>
      <c r="B2513" s="316">
        <v>0</v>
      </c>
    </row>
    <row r="2514" spans="1:2" x14ac:dyDescent="0.2">
      <c r="A2514" s="1" t="s">
        <v>3151</v>
      </c>
      <c r="B2514" s="316">
        <v>-300</v>
      </c>
    </row>
    <row r="2515" spans="1:2" x14ac:dyDescent="0.2">
      <c r="A2515" s="1" t="s">
        <v>3152</v>
      </c>
      <c r="B2515" s="316">
        <v>-23329.29</v>
      </c>
    </row>
    <row r="2516" spans="1:2" x14ac:dyDescent="0.2">
      <c r="A2516" s="1" t="s">
        <v>3153</v>
      </c>
      <c r="B2516" s="316">
        <v>-135522</v>
      </c>
    </row>
    <row r="2517" spans="1:2" x14ac:dyDescent="0.2">
      <c r="A2517" s="1" t="s">
        <v>3154</v>
      </c>
      <c r="B2517" s="316">
        <v>-628439</v>
      </c>
    </row>
    <row r="2518" spans="1:2" x14ac:dyDescent="0.2">
      <c r="A2518" s="1" t="s">
        <v>3155</v>
      </c>
      <c r="B2518" s="316">
        <v>-116550.43</v>
      </c>
    </row>
    <row r="2519" spans="1:2" x14ac:dyDescent="0.2">
      <c r="A2519" s="1" t="s">
        <v>3156</v>
      </c>
      <c r="B2519" s="316">
        <v>-544550</v>
      </c>
    </row>
    <row r="2520" spans="1:2" x14ac:dyDescent="0.2">
      <c r="A2520" s="1" t="s">
        <v>3157</v>
      </c>
      <c r="B2520" s="316">
        <v>-160851</v>
      </c>
    </row>
    <row r="2521" spans="1:2" x14ac:dyDescent="0.2">
      <c r="A2521" s="1" t="s">
        <v>3158</v>
      </c>
      <c r="B2521" s="316">
        <v>-413091</v>
      </c>
    </row>
    <row r="2522" spans="1:2" x14ac:dyDescent="0.2">
      <c r="A2522" s="1" t="s">
        <v>3159</v>
      </c>
      <c r="B2522" s="316">
        <v>-179886</v>
      </c>
    </row>
    <row r="2523" spans="1:2" x14ac:dyDescent="0.2">
      <c r="A2523" s="1" t="s">
        <v>3160</v>
      </c>
      <c r="B2523" s="316">
        <v>-158413</v>
      </c>
    </row>
    <row r="2524" spans="1:2" x14ac:dyDescent="0.2">
      <c r="A2524" s="1" t="s">
        <v>3161</v>
      </c>
      <c r="B2524" s="316">
        <v>-458805</v>
      </c>
    </row>
    <row r="2525" spans="1:2" x14ac:dyDescent="0.2">
      <c r="A2525" s="1" t="s">
        <v>3162</v>
      </c>
      <c r="B2525" s="316">
        <v>-167781.74</v>
      </c>
    </row>
    <row r="2526" spans="1:2" x14ac:dyDescent="0.2">
      <c r="A2526" s="1" t="s">
        <v>3163</v>
      </c>
      <c r="B2526" s="316">
        <v>-813961.96</v>
      </c>
    </row>
    <row r="2527" spans="1:2" x14ac:dyDescent="0.2">
      <c r="A2527" s="1" t="s">
        <v>3164</v>
      </c>
      <c r="B2527" s="316">
        <v>-340733.74</v>
      </c>
    </row>
    <row r="2528" spans="1:2" x14ac:dyDescent="0.2">
      <c r="A2528" s="1" t="s">
        <v>3165</v>
      </c>
      <c r="B2528" s="316">
        <v>-88341</v>
      </c>
    </row>
    <row r="2529" spans="1:2" x14ac:dyDescent="0.2">
      <c r="A2529" s="1" t="s">
        <v>3166</v>
      </c>
      <c r="B2529" s="316">
        <v>-187224</v>
      </c>
    </row>
    <row r="2530" spans="1:2" x14ac:dyDescent="0.2">
      <c r="A2530" s="1" t="s">
        <v>3167</v>
      </c>
      <c r="B2530" s="316">
        <v>-251119</v>
      </c>
    </row>
    <row r="2531" spans="1:2" x14ac:dyDescent="0.2">
      <c r="A2531" s="1" t="s">
        <v>3168</v>
      </c>
      <c r="B2531" s="316">
        <v>-30782.31</v>
      </c>
    </row>
    <row r="2532" spans="1:2" x14ac:dyDescent="0.2">
      <c r="A2532" s="1" t="s">
        <v>3169</v>
      </c>
      <c r="B2532" s="316">
        <v>-282906</v>
      </c>
    </row>
    <row r="2533" spans="1:2" x14ac:dyDescent="0.2">
      <c r="A2533" s="1" t="s">
        <v>3170</v>
      </c>
      <c r="B2533" s="316">
        <v>-162226</v>
      </c>
    </row>
    <row r="2534" spans="1:2" x14ac:dyDescent="0.2">
      <c r="A2534" s="1" t="s">
        <v>3171</v>
      </c>
      <c r="B2534" s="316">
        <v>-50779.754999999997</v>
      </c>
    </row>
    <row r="2535" spans="1:2" x14ac:dyDescent="0.2">
      <c r="A2535" s="1" t="s">
        <v>3172</v>
      </c>
      <c r="B2535" s="316">
        <v>-22030.04</v>
      </c>
    </row>
    <row r="2536" spans="1:2" x14ac:dyDescent="0.2">
      <c r="A2536" s="1" t="s">
        <v>3173</v>
      </c>
      <c r="B2536" s="316">
        <v>-194204</v>
      </c>
    </row>
    <row r="2537" spans="1:2" x14ac:dyDescent="0.2">
      <c r="A2537" s="1" t="s">
        <v>3174</v>
      </c>
      <c r="B2537" s="316">
        <v>-500000</v>
      </c>
    </row>
    <row r="2538" spans="1:2" x14ac:dyDescent="0.2">
      <c r="A2538" s="1" t="s">
        <v>3175</v>
      </c>
      <c r="B2538" s="316">
        <v>-5888196.9749999996</v>
      </c>
    </row>
    <row r="2539" spans="1:2" x14ac:dyDescent="0.2">
      <c r="A2539" s="1" t="s">
        <v>3176</v>
      </c>
      <c r="B2539" s="316">
        <v>15055435</v>
      </c>
    </row>
    <row r="2540" spans="1:2" x14ac:dyDescent="0.2">
      <c r="A2540" s="1" t="s">
        <v>3177</v>
      </c>
      <c r="B2540" s="316">
        <v>41657357</v>
      </c>
    </row>
    <row r="2541" spans="1:2" x14ac:dyDescent="0.2">
      <c r="A2541" s="1" t="s">
        <v>3178</v>
      </c>
      <c r="B2541" s="316">
        <v>33009463</v>
      </c>
    </row>
    <row r="2542" spans="1:2" x14ac:dyDescent="0.2">
      <c r="A2542" s="1" t="s">
        <v>3179</v>
      </c>
      <c r="B2542" s="316">
        <v>30768939</v>
      </c>
    </row>
    <row r="2543" spans="1:2" x14ac:dyDescent="0.2">
      <c r="A2543" s="1" t="s">
        <v>3180</v>
      </c>
      <c r="B2543" s="316">
        <v>66263073</v>
      </c>
    </row>
    <row r="2544" spans="1:2" x14ac:dyDescent="0.2">
      <c r="A2544" s="1" t="s">
        <v>3181</v>
      </c>
      <c r="B2544" s="316">
        <v>43994525</v>
      </c>
    </row>
    <row r="2545" spans="1:2" x14ac:dyDescent="0.2">
      <c r="A2545" s="1" t="s">
        <v>3182</v>
      </c>
      <c r="B2545" s="316">
        <v>32419485</v>
      </c>
    </row>
    <row r="2546" spans="1:2" x14ac:dyDescent="0.2">
      <c r="A2546" s="1" t="s">
        <v>3183</v>
      </c>
      <c r="B2546" s="316">
        <v>20403419</v>
      </c>
    </row>
    <row r="2547" spans="1:2" x14ac:dyDescent="0.2">
      <c r="A2547" s="1" t="s">
        <v>3184</v>
      </c>
      <c r="B2547" s="316">
        <v>53431878</v>
      </c>
    </row>
    <row r="2548" spans="1:2" x14ac:dyDescent="0.2">
      <c r="A2548" s="1" t="s">
        <v>3185</v>
      </c>
      <c r="B2548" s="316">
        <v>48896966</v>
      </c>
    </row>
    <row r="2549" spans="1:2" x14ac:dyDescent="0.2">
      <c r="A2549" s="1" t="s">
        <v>3186</v>
      </c>
      <c r="B2549" s="316">
        <v>76739216</v>
      </c>
    </row>
    <row r="2550" spans="1:2" x14ac:dyDescent="0.2">
      <c r="A2550" s="1" t="s">
        <v>3187</v>
      </c>
      <c r="B2550" s="316">
        <v>43340356</v>
      </c>
    </row>
    <row r="2551" spans="1:2" x14ac:dyDescent="0.2">
      <c r="A2551" s="1" t="s">
        <v>3188</v>
      </c>
      <c r="B2551" s="316">
        <v>40657008</v>
      </c>
    </row>
    <row r="2552" spans="1:2" x14ac:dyDescent="0.2">
      <c r="A2552" s="1" t="s">
        <v>3189</v>
      </c>
      <c r="B2552" s="316">
        <v>33176356</v>
      </c>
    </row>
    <row r="2553" spans="1:2" x14ac:dyDescent="0.2">
      <c r="A2553" s="1" t="s">
        <v>3190</v>
      </c>
      <c r="B2553" s="316">
        <v>50954376</v>
      </c>
    </row>
    <row r="2554" spans="1:2" x14ac:dyDescent="0.2">
      <c r="A2554" s="1" t="s">
        <v>3191</v>
      </c>
      <c r="B2554" s="316">
        <v>16517719</v>
      </c>
    </row>
    <row r="2555" spans="1:2" x14ac:dyDescent="0.2">
      <c r="A2555" s="1" t="s">
        <v>3192</v>
      </c>
      <c r="B2555" s="316">
        <v>38410067</v>
      </c>
    </row>
    <row r="2556" spans="1:2" x14ac:dyDescent="0.2">
      <c r="A2556" s="1" t="s">
        <v>3193</v>
      </c>
      <c r="B2556" s="316">
        <v>12069782</v>
      </c>
    </row>
    <row r="2557" spans="1:2" x14ac:dyDescent="0.2">
      <c r="A2557" s="1" t="s">
        <v>3194</v>
      </c>
      <c r="B2557" s="316">
        <v>26055546</v>
      </c>
    </row>
    <row r="2558" spans="1:2" x14ac:dyDescent="0.2">
      <c r="A2558" s="1" t="s">
        <v>3195</v>
      </c>
      <c r="B2558" s="316">
        <v>25249710</v>
      </c>
    </row>
    <row r="2559" spans="1:2" x14ac:dyDescent="0.2">
      <c r="A2559" s="1" t="s">
        <v>3196</v>
      </c>
      <c r="B2559" s="316">
        <v>59229122</v>
      </c>
    </row>
    <row r="2560" spans="1:2" x14ac:dyDescent="0.2">
      <c r="A2560" s="1" t="s">
        <v>3197</v>
      </c>
      <c r="B2560" s="316">
        <v>194807910</v>
      </c>
    </row>
    <row r="2561" spans="1:2" x14ac:dyDescent="0.2">
      <c r="A2561" s="1" t="s">
        <v>3198</v>
      </c>
      <c r="B2561" s="316">
        <v>1003107708</v>
      </c>
    </row>
    <row r="2562" spans="1:2" x14ac:dyDescent="0.2">
      <c r="A2562" s="1" t="s">
        <v>3199</v>
      </c>
      <c r="B2562" s="316">
        <v>-150554</v>
      </c>
    </row>
    <row r="2563" spans="1:2" x14ac:dyDescent="0.2">
      <c r="A2563" s="1" t="s">
        <v>3200</v>
      </c>
      <c r="B2563" s="316">
        <v>-416574</v>
      </c>
    </row>
    <row r="2564" spans="1:2" x14ac:dyDescent="0.2">
      <c r="A2564" s="1" t="s">
        <v>3201</v>
      </c>
      <c r="B2564" s="316">
        <v>-330095</v>
      </c>
    </row>
    <row r="2565" spans="1:2" x14ac:dyDescent="0.2">
      <c r="A2565" s="1" t="s">
        <v>3202</v>
      </c>
      <c r="B2565" s="316">
        <v>-307689</v>
      </c>
    </row>
    <row r="2566" spans="1:2" x14ac:dyDescent="0.2">
      <c r="A2566" s="1" t="s">
        <v>3203</v>
      </c>
      <c r="B2566" s="316">
        <v>-662631</v>
      </c>
    </row>
    <row r="2567" spans="1:2" x14ac:dyDescent="0.2">
      <c r="A2567" s="1" t="s">
        <v>3204</v>
      </c>
      <c r="B2567" s="316">
        <v>-439945</v>
      </c>
    </row>
    <row r="2568" spans="1:2" x14ac:dyDescent="0.2">
      <c r="A2568" s="1" t="s">
        <v>3205</v>
      </c>
      <c r="B2568" s="316">
        <v>-324195</v>
      </c>
    </row>
    <row r="2569" spans="1:2" x14ac:dyDescent="0.2">
      <c r="A2569" s="1" t="s">
        <v>3206</v>
      </c>
      <c r="B2569" s="316">
        <v>-204034</v>
      </c>
    </row>
    <row r="2570" spans="1:2" x14ac:dyDescent="0.2">
      <c r="A2570" s="1" t="s">
        <v>3207</v>
      </c>
      <c r="B2570" s="316">
        <v>-534319</v>
      </c>
    </row>
    <row r="2571" spans="1:2" x14ac:dyDescent="0.2">
      <c r="A2571" s="1" t="s">
        <v>3208</v>
      </c>
      <c r="B2571" s="316">
        <v>-488970</v>
      </c>
    </row>
    <row r="2572" spans="1:2" x14ac:dyDescent="0.2">
      <c r="A2572" s="1" t="s">
        <v>3209</v>
      </c>
      <c r="B2572" s="316">
        <v>-767392</v>
      </c>
    </row>
    <row r="2573" spans="1:2" x14ac:dyDescent="0.2">
      <c r="A2573" s="1" t="s">
        <v>3210</v>
      </c>
      <c r="B2573" s="316">
        <v>-433404</v>
      </c>
    </row>
    <row r="2574" spans="1:2" x14ac:dyDescent="0.2">
      <c r="A2574" s="1" t="s">
        <v>3211</v>
      </c>
      <c r="B2574" s="316">
        <v>-406570</v>
      </c>
    </row>
    <row r="2575" spans="1:2" x14ac:dyDescent="0.2">
      <c r="A2575" s="1" t="s">
        <v>3212</v>
      </c>
      <c r="B2575" s="316">
        <v>-331764</v>
      </c>
    </row>
    <row r="2576" spans="1:2" x14ac:dyDescent="0.2">
      <c r="A2576" s="1" t="s">
        <v>3213</v>
      </c>
      <c r="B2576" s="316">
        <v>-509544</v>
      </c>
    </row>
    <row r="2577" spans="1:2" x14ac:dyDescent="0.2">
      <c r="A2577" s="1" t="s">
        <v>3214</v>
      </c>
      <c r="B2577" s="316">
        <v>-165177</v>
      </c>
    </row>
    <row r="2578" spans="1:2" x14ac:dyDescent="0.2">
      <c r="A2578" s="1" t="s">
        <v>3215</v>
      </c>
      <c r="B2578" s="316">
        <v>-384101</v>
      </c>
    </row>
    <row r="2579" spans="1:2" x14ac:dyDescent="0.2">
      <c r="A2579" s="1" t="s">
        <v>3216</v>
      </c>
      <c r="B2579" s="316">
        <v>-120698</v>
      </c>
    </row>
    <row r="2580" spans="1:2" x14ac:dyDescent="0.2">
      <c r="A2580" s="1" t="s">
        <v>3217</v>
      </c>
      <c r="B2580" s="316">
        <v>-260555</v>
      </c>
    </row>
    <row r="2581" spans="1:2" x14ac:dyDescent="0.2">
      <c r="A2581" s="1" t="s">
        <v>3218</v>
      </c>
      <c r="B2581" s="316">
        <v>-252497</v>
      </c>
    </row>
    <row r="2582" spans="1:2" x14ac:dyDescent="0.2">
      <c r="A2582" s="1" t="s">
        <v>3219</v>
      </c>
      <c r="B2582" s="316">
        <v>-592291</v>
      </c>
    </row>
    <row r="2583" spans="1:2" x14ac:dyDescent="0.2">
      <c r="A2583" s="1" t="s">
        <v>3220</v>
      </c>
      <c r="B2583" s="316">
        <v>-1948079</v>
      </c>
    </row>
    <row r="2584" spans="1:2" x14ac:dyDescent="0.2">
      <c r="A2584" s="1" t="s">
        <v>3221</v>
      </c>
      <c r="B2584" s="316">
        <v>-10031078</v>
      </c>
    </row>
    <row r="2585" spans="1:2" x14ac:dyDescent="0.2">
      <c r="A2585" s="1" t="s">
        <v>3222</v>
      </c>
      <c r="B2585" s="316">
        <v>-188319</v>
      </c>
    </row>
    <row r="2586" spans="1:2" x14ac:dyDescent="0.2">
      <c r="A2586" s="1" t="s">
        <v>3223</v>
      </c>
      <c r="B2586" s="316">
        <v>-481267</v>
      </c>
    </row>
    <row r="2587" spans="1:2" x14ac:dyDescent="0.2">
      <c r="A2587" s="1" t="s">
        <v>3224</v>
      </c>
      <c r="B2587" s="316">
        <v>-313198</v>
      </c>
    </row>
    <row r="2588" spans="1:2" x14ac:dyDescent="0.2">
      <c r="A2588" s="1" t="s">
        <v>3225</v>
      </c>
      <c r="B2588" s="316">
        <v>-240638</v>
      </c>
    </row>
    <row r="2589" spans="1:2" x14ac:dyDescent="0.2">
      <c r="A2589" s="1" t="s">
        <v>3226</v>
      </c>
      <c r="B2589" s="316">
        <v>-354311</v>
      </c>
    </row>
    <row r="2590" spans="1:2" x14ac:dyDescent="0.2">
      <c r="A2590" s="1" t="s">
        <v>3227</v>
      </c>
      <c r="B2590" s="316">
        <v>-266387</v>
      </c>
    </row>
    <row r="2591" spans="1:2" x14ac:dyDescent="0.2">
      <c r="A2591" s="1" t="s">
        <v>3228</v>
      </c>
      <c r="B2591" s="316">
        <v>-384105</v>
      </c>
    </row>
    <row r="2592" spans="1:2" x14ac:dyDescent="0.2">
      <c r="A2592" s="1" t="s">
        <v>3229</v>
      </c>
      <c r="B2592" s="316">
        <v>-227820</v>
      </c>
    </row>
    <row r="2593" spans="1:2" x14ac:dyDescent="0.2">
      <c r="A2593" s="1" t="s">
        <v>3230</v>
      </c>
      <c r="B2593" s="316">
        <v>-438345</v>
      </c>
    </row>
    <row r="2594" spans="1:2" x14ac:dyDescent="0.2">
      <c r="A2594" s="1" t="s">
        <v>3231</v>
      </c>
      <c r="B2594" s="316">
        <v>-414485</v>
      </c>
    </row>
    <row r="2595" spans="1:2" x14ac:dyDescent="0.2">
      <c r="A2595" s="1" t="s">
        <v>3232</v>
      </c>
      <c r="B2595" s="316">
        <v>-491146</v>
      </c>
    </row>
    <row r="2596" spans="1:2" x14ac:dyDescent="0.2">
      <c r="A2596" s="1" t="s">
        <v>3233</v>
      </c>
      <c r="B2596" s="316">
        <v>-267812</v>
      </c>
    </row>
    <row r="2597" spans="1:2" x14ac:dyDescent="0.2">
      <c r="A2597" s="1" t="s">
        <v>3234</v>
      </c>
      <c r="B2597" s="316">
        <v>-299301</v>
      </c>
    </row>
    <row r="2598" spans="1:2" x14ac:dyDescent="0.2">
      <c r="A2598" s="1" t="s">
        <v>3235</v>
      </c>
      <c r="B2598" s="316">
        <v>-227084</v>
      </c>
    </row>
    <row r="2599" spans="1:2" x14ac:dyDescent="0.2">
      <c r="A2599" s="1" t="s">
        <v>3236</v>
      </c>
      <c r="B2599" s="316">
        <v>-427588</v>
      </c>
    </row>
    <row r="2600" spans="1:2" x14ac:dyDescent="0.2">
      <c r="A2600" s="1" t="s">
        <v>3237</v>
      </c>
      <c r="B2600" s="316">
        <v>-110058</v>
      </c>
    </row>
    <row r="2601" spans="1:2" x14ac:dyDescent="0.2">
      <c r="A2601" s="1" t="s">
        <v>3238</v>
      </c>
      <c r="B2601" s="316">
        <v>-298716</v>
      </c>
    </row>
    <row r="2602" spans="1:2" x14ac:dyDescent="0.2">
      <c r="A2602" s="1" t="s">
        <v>3239</v>
      </c>
      <c r="B2602" s="316">
        <v>-123257</v>
      </c>
    </row>
    <row r="2603" spans="1:2" x14ac:dyDescent="0.2">
      <c r="A2603" s="1" t="s">
        <v>3240</v>
      </c>
      <c r="B2603" s="316">
        <v>-178739</v>
      </c>
    </row>
    <row r="2604" spans="1:2" x14ac:dyDescent="0.2">
      <c r="A2604" s="1" t="s">
        <v>3241</v>
      </c>
      <c r="B2604" s="316">
        <v>-191370</v>
      </c>
    </row>
    <row r="2605" spans="1:2" x14ac:dyDescent="0.2">
      <c r="A2605" s="1" t="s">
        <v>3242</v>
      </c>
      <c r="B2605" s="316">
        <v>-322521</v>
      </c>
    </row>
    <row r="2606" spans="1:2" x14ac:dyDescent="0.2">
      <c r="A2606" s="1" t="s">
        <v>3243</v>
      </c>
      <c r="B2606" s="316">
        <v>-935777</v>
      </c>
    </row>
    <row r="2607" spans="1:2" x14ac:dyDescent="0.2">
      <c r="A2607" s="1" t="s">
        <v>3244</v>
      </c>
      <c r="B2607" s="316">
        <v>-7182244</v>
      </c>
    </row>
    <row r="2608" spans="1:2" x14ac:dyDescent="0.2">
      <c r="A2608" s="1" t="s">
        <v>3245</v>
      </c>
      <c r="B2608" s="316">
        <v>14716562</v>
      </c>
    </row>
    <row r="2609" spans="1:2" x14ac:dyDescent="0.2">
      <c r="A2609" s="1" t="s">
        <v>3246</v>
      </c>
      <c r="B2609" s="316">
        <v>40759516</v>
      </c>
    </row>
    <row r="2610" spans="1:2" x14ac:dyDescent="0.2">
      <c r="A2610" s="1" t="s">
        <v>3247</v>
      </c>
      <c r="B2610" s="316">
        <v>32366170</v>
      </c>
    </row>
    <row r="2611" spans="1:2" x14ac:dyDescent="0.2">
      <c r="A2611" s="1" t="s">
        <v>3248</v>
      </c>
      <c r="B2611" s="316">
        <v>30220612</v>
      </c>
    </row>
    <row r="2612" spans="1:2" x14ac:dyDescent="0.2">
      <c r="A2612" s="1" t="s">
        <v>3249</v>
      </c>
      <c r="B2612" s="316">
        <v>65246131</v>
      </c>
    </row>
    <row r="2613" spans="1:2" x14ac:dyDescent="0.2">
      <c r="A2613" s="1" t="s">
        <v>3250</v>
      </c>
      <c r="B2613" s="316">
        <v>43288193</v>
      </c>
    </row>
    <row r="2614" spans="1:2" x14ac:dyDescent="0.2">
      <c r="A2614" s="1" t="s">
        <v>3251</v>
      </c>
      <c r="B2614" s="316">
        <v>31711185</v>
      </c>
    </row>
    <row r="2615" spans="1:2" x14ac:dyDescent="0.2">
      <c r="A2615" s="1" t="s">
        <v>3252</v>
      </c>
      <c r="B2615" s="316">
        <v>19971565</v>
      </c>
    </row>
    <row r="2616" spans="1:2" x14ac:dyDescent="0.2">
      <c r="A2616" s="1" t="s">
        <v>3253</v>
      </c>
      <c r="B2616" s="316">
        <v>52459214</v>
      </c>
    </row>
    <row r="2617" spans="1:2" x14ac:dyDescent="0.2">
      <c r="A2617" s="1" t="s">
        <v>3254</v>
      </c>
      <c r="B2617" s="316">
        <v>47993511</v>
      </c>
    </row>
    <row r="2618" spans="1:2" x14ac:dyDescent="0.2">
      <c r="A2618" s="1" t="s">
        <v>3255</v>
      </c>
      <c r="B2618" s="316">
        <v>75480678</v>
      </c>
    </row>
    <row r="2619" spans="1:2" x14ac:dyDescent="0.2">
      <c r="A2619" s="1" t="s">
        <v>3256</v>
      </c>
      <c r="B2619" s="316">
        <v>42639140</v>
      </c>
    </row>
    <row r="2620" spans="1:2" x14ac:dyDescent="0.2">
      <c r="A2620" s="1" t="s">
        <v>3257</v>
      </c>
      <c r="B2620" s="316">
        <v>39951137</v>
      </c>
    </row>
    <row r="2621" spans="1:2" x14ac:dyDescent="0.2">
      <c r="A2621" s="1" t="s">
        <v>3258</v>
      </c>
      <c r="B2621" s="316">
        <v>32617508</v>
      </c>
    </row>
    <row r="2622" spans="1:2" x14ac:dyDescent="0.2">
      <c r="A2622" s="1" t="s">
        <v>3259</v>
      </c>
      <c r="B2622" s="316">
        <v>50017244</v>
      </c>
    </row>
    <row r="2623" spans="1:2" x14ac:dyDescent="0.2">
      <c r="A2623" s="1" t="s">
        <v>3260</v>
      </c>
      <c r="B2623" s="316">
        <v>16242484</v>
      </c>
    </row>
    <row r="2624" spans="1:2" x14ac:dyDescent="0.2">
      <c r="A2624" s="1" t="s">
        <v>3261</v>
      </c>
      <c r="B2624" s="316">
        <v>37727250</v>
      </c>
    </row>
    <row r="2625" spans="1:2" x14ac:dyDescent="0.2">
      <c r="A2625" s="1" t="s">
        <v>3262</v>
      </c>
      <c r="B2625" s="316">
        <v>11825827</v>
      </c>
    </row>
    <row r="2626" spans="1:2" x14ac:dyDescent="0.2">
      <c r="A2626" s="1" t="s">
        <v>3263</v>
      </c>
      <c r="B2626" s="316">
        <v>25616252</v>
      </c>
    </row>
    <row r="2627" spans="1:2" x14ac:dyDescent="0.2">
      <c r="A2627" s="1" t="s">
        <v>3264</v>
      </c>
      <c r="B2627" s="316">
        <v>24805843</v>
      </c>
    </row>
    <row r="2628" spans="1:2" x14ac:dyDescent="0.2">
      <c r="A2628" s="1" t="s">
        <v>3265</v>
      </c>
      <c r="B2628" s="316">
        <v>58314310</v>
      </c>
    </row>
    <row r="2629" spans="1:2" x14ac:dyDescent="0.2">
      <c r="A2629" s="1" t="s">
        <v>3266</v>
      </c>
      <c r="B2629" s="316">
        <v>191924054</v>
      </c>
    </row>
    <row r="2630" spans="1:2" x14ac:dyDescent="0.2">
      <c r="A2630" s="1" t="s">
        <v>3267</v>
      </c>
      <c r="B2630" s="316">
        <v>985894386</v>
      </c>
    </row>
    <row r="2631" spans="1:2" x14ac:dyDescent="0.2">
      <c r="A2631" s="1" t="s">
        <v>3268</v>
      </c>
      <c r="B2631" s="316">
        <v>42</v>
      </c>
    </row>
    <row r="2632" spans="1:2" x14ac:dyDescent="0.2">
      <c r="A2632" s="1" t="s">
        <v>3269</v>
      </c>
      <c r="B2632" s="316">
        <v>233</v>
      </c>
    </row>
    <row r="2633" spans="1:2" x14ac:dyDescent="0.2">
      <c r="A2633" s="1" t="s">
        <v>3270</v>
      </c>
      <c r="B2633" s="316">
        <v>129</v>
      </c>
    </row>
    <row r="2634" spans="1:2" x14ac:dyDescent="0.2">
      <c r="A2634" s="1" t="s">
        <v>3271</v>
      </c>
      <c r="B2634" s="316">
        <v>647</v>
      </c>
    </row>
    <row r="2635" spans="1:2" x14ac:dyDescent="0.2">
      <c r="A2635" s="1" t="s">
        <v>3272</v>
      </c>
      <c r="B2635" s="316">
        <v>83</v>
      </c>
    </row>
    <row r="2636" spans="1:2" x14ac:dyDescent="0.2">
      <c r="A2636" s="1" t="s">
        <v>3273</v>
      </c>
      <c r="B2636" s="316">
        <v>0</v>
      </c>
    </row>
    <row r="2637" spans="1:2" x14ac:dyDescent="0.2">
      <c r="A2637" s="1" t="s">
        <v>3274</v>
      </c>
      <c r="B2637" s="316">
        <v>228</v>
      </c>
    </row>
    <row r="2638" spans="1:2" x14ac:dyDescent="0.2">
      <c r="A2638" s="1" t="s">
        <v>3275</v>
      </c>
      <c r="B2638" s="316">
        <v>130</v>
      </c>
    </row>
    <row r="2639" spans="1:2" x14ac:dyDescent="0.2">
      <c r="A2639" s="1" t="s">
        <v>3276</v>
      </c>
      <c r="B2639" s="316">
        <v>256</v>
      </c>
    </row>
    <row r="2640" spans="1:2" x14ac:dyDescent="0.2">
      <c r="A2640" s="1" t="s">
        <v>3277</v>
      </c>
      <c r="B2640" s="316">
        <v>304</v>
      </c>
    </row>
    <row r="2641" spans="1:2" x14ac:dyDescent="0.2">
      <c r="A2641" s="1" t="s">
        <v>3278</v>
      </c>
      <c r="B2641" s="316">
        <v>388</v>
      </c>
    </row>
    <row r="2642" spans="1:2" x14ac:dyDescent="0.2">
      <c r="A2642" s="1" t="s">
        <v>3279</v>
      </c>
      <c r="B2642" s="316">
        <v>124</v>
      </c>
    </row>
    <row r="2643" spans="1:2" x14ac:dyDescent="0.2">
      <c r="A2643" s="1" t="s">
        <v>3280</v>
      </c>
      <c r="B2643" s="316">
        <v>157</v>
      </c>
    </row>
    <row r="2644" spans="1:2" x14ac:dyDescent="0.2">
      <c r="A2644" s="1" t="s">
        <v>3281</v>
      </c>
      <c r="B2644" s="316">
        <v>0</v>
      </c>
    </row>
    <row r="2645" spans="1:2" x14ac:dyDescent="0.2">
      <c r="A2645" s="1" t="s">
        <v>3282</v>
      </c>
      <c r="B2645" s="316">
        <v>0</v>
      </c>
    </row>
    <row r="2646" spans="1:2" x14ac:dyDescent="0.2">
      <c r="A2646" s="1" t="s">
        <v>3283</v>
      </c>
      <c r="B2646" s="316">
        <v>40</v>
      </c>
    </row>
    <row r="2647" spans="1:2" x14ac:dyDescent="0.2">
      <c r="A2647" s="1" t="s">
        <v>3284</v>
      </c>
      <c r="B2647" s="316">
        <v>74</v>
      </c>
    </row>
    <row r="2648" spans="1:2" x14ac:dyDescent="0.2">
      <c r="A2648" s="1" t="s">
        <v>3285</v>
      </c>
      <c r="B2648" s="316">
        <v>15</v>
      </c>
    </row>
    <row r="2649" spans="1:2" x14ac:dyDescent="0.2">
      <c r="A2649" s="1" t="s">
        <v>3286</v>
      </c>
      <c r="B2649" s="316">
        <v>146</v>
      </c>
    </row>
    <row r="2650" spans="1:2" x14ac:dyDescent="0.2">
      <c r="A2650" s="1" t="s">
        <v>3287</v>
      </c>
      <c r="B2650" s="316">
        <v>34</v>
      </c>
    </row>
    <row r="2651" spans="1:2" x14ac:dyDescent="0.2">
      <c r="A2651" s="1" t="s">
        <v>3288</v>
      </c>
      <c r="B2651" s="316">
        <v>59</v>
      </c>
    </row>
    <row r="2652" spans="1:2" x14ac:dyDescent="0.2">
      <c r="A2652" s="1" t="s">
        <v>3289</v>
      </c>
      <c r="B2652" s="316">
        <v>300</v>
      </c>
    </row>
    <row r="2653" spans="1:2" x14ac:dyDescent="0.2">
      <c r="A2653" s="1" t="s">
        <v>3290</v>
      </c>
      <c r="B2653" s="316">
        <v>3389</v>
      </c>
    </row>
    <row r="2654" spans="1:2" x14ac:dyDescent="0.2">
      <c r="A2654" s="1" t="s">
        <v>3291</v>
      </c>
      <c r="B2654" s="316">
        <v>61821</v>
      </c>
    </row>
    <row r="2655" spans="1:2" x14ac:dyDescent="0.2">
      <c r="A2655" s="1" t="s">
        <v>3292</v>
      </c>
      <c r="B2655" s="316">
        <v>371822</v>
      </c>
    </row>
    <row r="2656" spans="1:2" x14ac:dyDescent="0.2">
      <c r="A2656" s="1" t="s">
        <v>3293</v>
      </c>
      <c r="B2656" s="316">
        <v>156875.87</v>
      </c>
    </row>
    <row r="2657" spans="1:2" x14ac:dyDescent="0.2">
      <c r="A2657" s="1" t="s">
        <v>3294</v>
      </c>
      <c r="B2657" s="316">
        <v>1990557</v>
      </c>
    </row>
    <row r="2658" spans="1:2" x14ac:dyDescent="0.2">
      <c r="A2658" s="1" t="s">
        <v>3295</v>
      </c>
      <c r="B2658" s="316">
        <v>95701</v>
      </c>
    </row>
    <row r="2659" spans="1:2" x14ac:dyDescent="0.2">
      <c r="A2659" s="1" t="s">
        <v>3296</v>
      </c>
      <c r="B2659" s="316">
        <v>0</v>
      </c>
    </row>
    <row r="2660" spans="1:2" x14ac:dyDescent="0.2">
      <c r="A2660" s="1" t="s">
        <v>3297</v>
      </c>
      <c r="B2660" s="316">
        <v>319000</v>
      </c>
    </row>
    <row r="2661" spans="1:2" x14ac:dyDescent="0.2">
      <c r="A2661" s="1" t="s">
        <v>3298</v>
      </c>
      <c r="B2661" s="316">
        <v>204675</v>
      </c>
    </row>
    <row r="2662" spans="1:2" x14ac:dyDescent="0.2">
      <c r="A2662" s="1" t="s">
        <v>3299</v>
      </c>
      <c r="B2662" s="316">
        <v>318246</v>
      </c>
    </row>
    <row r="2663" spans="1:2" x14ac:dyDescent="0.2">
      <c r="A2663" s="1" t="s">
        <v>3300</v>
      </c>
      <c r="B2663" s="316">
        <v>390723.43</v>
      </c>
    </row>
    <row r="2664" spans="1:2" x14ac:dyDescent="0.2">
      <c r="A2664" s="1" t="s">
        <v>3301</v>
      </c>
      <c r="B2664" s="316">
        <v>645954</v>
      </c>
    </row>
    <row r="2665" spans="1:2" x14ac:dyDescent="0.2">
      <c r="A2665" s="1" t="s">
        <v>3302</v>
      </c>
      <c r="B2665" s="316">
        <v>188164</v>
      </c>
    </row>
    <row r="2666" spans="1:2" x14ac:dyDescent="0.2">
      <c r="A2666" s="1" t="s">
        <v>3303</v>
      </c>
      <c r="B2666" s="316">
        <v>243878.755</v>
      </c>
    </row>
    <row r="2667" spans="1:2" x14ac:dyDescent="0.2">
      <c r="A2667" s="1" t="s">
        <v>3304</v>
      </c>
      <c r="B2667" s="316">
        <v>0</v>
      </c>
    </row>
    <row r="2668" spans="1:2" x14ac:dyDescent="0.2">
      <c r="A2668" s="1" t="s">
        <v>3305</v>
      </c>
      <c r="B2668" s="316">
        <v>0</v>
      </c>
    </row>
    <row r="2669" spans="1:2" x14ac:dyDescent="0.2">
      <c r="A2669" s="1" t="s">
        <v>3306</v>
      </c>
      <c r="B2669" s="316">
        <v>45151.86</v>
      </c>
    </row>
    <row r="2670" spans="1:2" x14ac:dyDescent="0.2">
      <c r="A2670" s="1" t="s">
        <v>3307</v>
      </c>
      <c r="B2670" s="316">
        <v>140231</v>
      </c>
    </row>
    <row r="2671" spans="1:2" x14ac:dyDescent="0.2">
      <c r="A2671" s="1" t="s">
        <v>3308</v>
      </c>
      <c r="B2671" s="316">
        <v>28191</v>
      </c>
    </row>
    <row r="2672" spans="1:2" x14ac:dyDescent="0.2">
      <c r="A2672" s="1" t="s">
        <v>3309</v>
      </c>
      <c r="B2672" s="316">
        <v>226585</v>
      </c>
    </row>
    <row r="2673" spans="1:2" x14ac:dyDescent="0.2">
      <c r="A2673" s="1" t="s">
        <v>3310</v>
      </c>
      <c r="B2673" s="316">
        <v>45833.04</v>
      </c>
    </row>
    <row r="2674" spans="1:2" x14ac:dyDescent="0.2">
      <c r="A2674" s="1" t="s">
        <v>3311</v>
      </c>
      <c r="B2674" s="316">
        <v>94203.71</v>
      </c>
    </row>
    <row r="2675" spans="1:2" x14ac:dyDescent="0.2">
      <c r="A2675" s="1" t="s">
        <v>3312</v>
      </c>
      <c r="B2675" s="316">
        <v>475000</v>
      </c>
    </row>
    <row r="2676" spans="1:2" x14ac:dyDescent="0.2">
      <c r="A2676" s="1" t="s">
        <v>3313</v>
      </c>
      <c r="B2676" s="316">
        <v>6042613.665000001</v>
      </c>
    </row>
    <row r="2677" spans="1:2" x14ac:dyDescent="0.2">
      <c r="A2677"/>
      <c r="B2677" s="82"/>
    </row>
    <row r="2678" spans="1:2" x14ac:dyDescent="0.2">
      <c r="A2678"/>
      <c r="B2678" s="82"/>
    </row>
    <row r="2679" spans="1:2" x14ac:dyDescent="0.2">
      <c r="A2679"/>
      <c r="B2679" s="82"/>
    </row>
    <row r="2680" spans="1:2" x14ac:dyDescent="0.2">
      <c r="A2680"/>
      <c r="B2680" s="82"/>
    </row>
    <row r="2681" spans="1:2" x14ac:dyDescent="0.2">
      <c r="A2681"/>
      <c r="B2681" s="82"/>
    </row>
    <row r="2682" spans="1:2" x14ac:dyDescent="0.2">
      <c r="A2682"/>
      <c r="B2682" s="82"/>
    </row>
    <row r="2683" spans="1:2" x14ac:dyDescent="0.2">
      <c r="A2683"/>
      <c r="B2683" s="82"/>
    </row>
    <row r="2684" spans="1:2" x14ac:dyDescent="0.2">
      <c r="A2684"/>
      <c r="B2684" s="82"/>
    </row>
    <row r="2685" spans="1:2" x14ac:dyDescent="0.2">
      <c r="A2685"/>
      <c r="B2685" s="82"/>
    </row>
    <row r="2686" spans="1:2" x14ac:dyDescent="0.2">
      <c r="A2686"/>
      <c r="B2686" s="82"/>
    </row>
    <row r="2687" spans="1:2" x14ac:dyDescent="0.2">
      <c r="A2687"/>
      <c r="B2687" s="82"/>
    </row>
    <row r="2688" spans="1:2" x14ac:dyDescent="0.2">
      <c r="A2688"/>
      <c r="B2688" s="82"/>
    </row>
    <row r="2689" spans="1:2" x14ac:dyDescent="0.2">
      <c r="A2689"/>
      <c r="B2689" s="82"/>
    </row>
    <row r="2690" spans="1:2" x14ac:dyDescent="0.2">
      <c r="A2690"/>
      <c r="B2690" s="82"/>
    </row>
    <row r="2691" spans="1:2" x14ac:dyDescent="0.2">
      <c r="A2691"/>
      <c r="B2691" s="82"/>
    </row>
    <row r="2692" spans="1:2" x14ac:dyDescent="0.2">
      <c r="A2692"/>
      <c r="B2692" s="82"/>
    </row>
    <row r="2693" spans="1:2" x14ac:dyDescent="0.2">
      <c r="A2693"/>
      <c r="B2693" s="82"/>
    </row>
    <row r="2694" spans="1:2" x14ac:dyDescent="0.2">
      <c r="A2694"/>
      <c r="B2694" s="82"/>
    </row>
    <row r="2695" spans="1:2" x14ac:dyDescent="0.2">
      <c r="A2695"/>
      <c r="B2695" s="82"/>
    </row>
    <row r="2696" spans="1:2" x14ac:dyDescent="0.2">
      <c r="A2696"/>
      <c r="B2696" s="82"/>
    </row>
    <row r="2697" spans="1:2" x14ac:dyDescent="0.2">
      <c r="A2697"/>
      <c r="B2697" s="82"/>
    </row>
    <row r="2698" spans="1:2" x14ac:dyDescent="0.2">
      <c r="A2698"/>
      <c r="B2698" s="82"/>
    </row>
    <row r="2699" spans="1:2" x14ac:dyDescent="0.2">
      <c r="A2699"/>
      <c r="B2699" s="82"/>
    </row>
    <row r="2700" spans="1:2" x14ac:dyDescent="0.2">
      <c r="A2700"/>
      <c r="B2700" s="82"/>
    </row>
    <row r="2701" spans="1:2" x14ac:dyDescent="0.2">
      <c r="A2701"/>
      <c r="B2701" s="82"/>
    </row>
    <row r="2702" spans="1:2" x14ac:dyDescent="0.2">
      <c r="A2702"/>
      <c r="B2702" s="82"/>
    </row>
    <row r="2703" spans="1:2" x14ac:dyDescent="0.2">
      <c r="A2703"/>
      <c r="B2703" s="82"/>
    </row>
    <row r="2704" spans="1:2" x14ac:dyDescent="0.2">
      <c r="A2704"/>
      <c r="B2704" s="82"/>
    </row>
    <row r="2705" spans="1:2" x14ac:dyDescent="0.2">
      <c r="A2705"/>
      <c r="B2705" s="82"/>
    </row>
    <row r="2706" spans="1:2" x14ac:dyDescent="0.2">
      <c r="A2706"/>
      <c r="B2706" s="82"/>
    </row>
    <row r="2707" spans="1:2" x14ac:dyDescent="0.2">
      <c r="A2707"/>
      <c r="B2707" s="82"/>
    </row>
    <row r="2708" spans="1:2" x14ac:dyDescent="0.2">
      <c r="A2708"/>
      <c r="B2708" s="82"/>
    </row>
    <row r="2709" spans="1:2" x14ac:dyDescent="0.2">
      <c r="A2709"/>
      <c r="B2709" s="82"/>
    </row>
    <row r="2710" spans="1:2" x14ac:dyDescent="0.2">
      <c r="A2710"/>
      <c r="B2710" s="82"/>
    </row>
    <row r="2711" spans="1:2" x14ac:dyDescent="0.2">
      <c r="A2711"/>
      <c r="B2711" s="82"/>
    </row>
    <row r="2712" spans="1:2" x14ac:dyDescent="0.2">
      <c r="A2712"/>
      <c r="B2712" s="82"/>
    </row>
    <row r="2713" spans="1:2" x14ac:dyDescent="0.2">
      <c r="A2713"/>
      <c r="B2713" s="82"/>
    </row>
    <row r="2714" spans="1:2" x14ac:dyDescent="0.2">
      <c r="A2714"/>
      <c r="B2714" s="82"/>
    </row>
    <row r="2715" spans="1:2" x14ac:dyDescent="0.2">
      <c r="A2715"/>
      <c r="B2715" s="82"/>
    </row>
    <row r="2716" spans="1:2" x14ac:dyDescent="0.2">
      <c r="A2716"/>
      <c r="B2716" s="82"/>
    </row>
    <row r="2717" spans="1:2" x14ac:dyDescent="0.2">
      <c r="A2717"/>
      <c r="B2717" s="82"/>
    </row>
    <row r="2718" spans="1:2" x14ac:dyDescent="0.2">
      <c r="A2718"/>
      <c r="B2718" s="82"/>
    </row>
    <row r="2719" spans="1:2" x14ac:dyDescent="0.2">
      <c r="A2719"/>
      <c r="B2719" s="82"/>
    </row>
    <row r="2720" spans="1:2" x14ac:dyDescent="0.2">
      <c r="A2720"/>
      <c r="B2720" s="82"/>
    </row>
    <row r="2721" spans="1:2" x14ac:dyDescent="0.2">
      <c r="A2721"/>
      <c r="B2721" s="82"/>
    </row>
    <row r="2722" spans="1:2" x14ac:dyDescent="0.2">
      <c r="A2722"/>
      <c r="B2722" s="82"/>
    </row>
    <row r="2723" spans="1:2" x14ac:dyDescent="0.2">
      <c r="A2723"/>
      <c r="B2723" s="82"/>
    </row>
    <row r="2724" spans="1:2" x14ac:dyDescent="0.2">
      <c r="A2724"/>
      <c r="B2724" s="82"/>
    </row>
    <row r="2725" spans="1:2" x14ac:dyDescent="0.2">
      <c r="A2725"/>
      <c r="B2725" s="82"/>
    </row>
    <row r="2726" spans="1:2" x14ac:dyDescent="0.2">
      <c r="A2726"/>
      <c r="B2726" s="82"/>
    </row>
    <row r="2727" spans="1:2" x14ac:dyDescent="0.2">
      <c r="A2727"/>
      <c r="B2727" s="82"/>
    </row>
    <row r="2728" spans="1:2" x14ac:dyDescent="0.2">
      <c r="A2728"/>
      <c r="B2728" s="82"/>
    </row>
    <row r="2729" spans="1:2" x14ac:dyDescent="0.2">
      <c r="A2729"/>
      <c r="B2729" s="82"/>
    </row>
    <row r="2730" spans="1:2" x14ac:dyDescent="0.2">
      <c r="A2730"/>
      <c r="B2730" s="82"/>
    </row>
    <row r="2731" spans="1:2" x14ac:dyDescent="0.2">
      <c r="A2731"/>
      <c r="B2731" s="82"/>
    </row>
    <row r="2732" spans="1:2" x14ac:dyDescent="0.2">
      <c r="A2732"/>
      <c r="B2732" s="82"/>
    </row>
    <row r="2733" spans="1:2" x14ac:dyDescent="0.2">
      <c r="A2733"/>
      <c r="B2733" s="82"/>
    </row>
    <row r="2734" spans="1:2" x14ac:dyDescent="0.2">
      <c r="A2734"/>
      <c r="B2734" s="82"/>
    </row>
    <row r="2735" spans="1:2" x14ac:dyDescent="0.2">
      <c r="A2735"/>
      <c r="B2735" s="82"/>
    </row>
    <row r="2736" spans="1:2" x14ac:dyDescent="0.2">
      <c r="A2736"/>
      <c r="B2736" s="82"/>
    </row>
    <row r="2737" spans="1:2" x14ac:dyDescent="0.2">
      <c r="A2737"/>
      <c r="B2737" s="82"/>
    </row>
    <row r="2738" spans="1:2" x14ac:dyDescent="0.2">
      <c r="A2738"/>
      <c r="B2738" s="82"/>
    </row>
    <row r="2739" spans="1:2" x14ac:dyDescent="0.2">
      <c r="A2739"/>
      <c r="B2739" s="82"/>
    </row>
    <row r="2740" spans="1:2" x14ac:dyDescent="0.2">
      <c r="A2740"/>
      <c r="B2740" s="82"/>
    </row>
    <row r="2741" spans="1:2" x14ac:dyDescent="0.2">
      <c r="A2741"/>
      <c r="B2741" s="82"/>
    </row>
    <row r="2742" spans="1:2" x14ac:dyDescent="0.2">
      <c r="A2742"/>
      <c r="B2742" s="82"/>
    </row>
    <row r="2743" spans="1:2" x14ac:dyDescent="0.2">
      <c r="A2743"/>
      <c r="B2743" s="82"/>
    </row>
    <row r="2744" spans="1:2" x14ac:dyDescent="0.2">
      <c r="A2744"/>
      <c r="B2744" s="82"/>
    </row>
    <row r="2745" spans="1:2" x14ac:dyDescent="0.2">
      <c r="A2745"/>
      <c r="B2745" s="82"/>
    </row>
    <row r="2746" spans="1:2" x14ac:dyDescent="0.2">
      <c r="A2746"/>
      <c r="B2746" s="82"/>
    </row>
    <row r="2747" spans="1:2" x14ac:dyDescent="0.2">
      <c r="A2747"/>
      <c r="B2747" s="82"/>
    </row>
    <row r="2748" spans="1:2" x14ac:dyDescent="0.2">
      <c r="A2748"/>
      <c r="B2748" s="82"/>
    </row>
    <row r="2749" spans="1:2" x14ac:dyDescent="0.2">
      <c r="A2749"/>
      <c r="B2749" s="82"/>
    </row>
    <row r="2750" spans="1:2" x14ac:dyDescent="0.2">
      <c r="A2750"/>
      <c r="B2750" s="82"/>
    </row>
    <row r="2751" spans="1:2" x14ac:dyDescent="0.2">
      <c r="A2751"/>
      <c r="B2751" s="82"/>
    </row>
    <row r="2752" spans="1:2" x14ac:dyDescent="0.2">
      <c r="A2752"/>
      <c r="B2752" s="82"/>
    </row>
    <row r="2753" spans="1:2" x14ac:dyDescent="0.2">
      <c r="A2753"/>
      <c r="B2753" s="82"/>
    </row>
    <row r="2754" spans="1:2" x14ac:dyDescent="0.2">
      <c r="A2754"/>
      <c r="B2754" s="82"/>
    </row>
    <row r="2755" spans="1:2" x14ac:dyDescent="0.2">
      <c r="A2755"/>
      <c r="B2755" s="82"/>
    </row>
    <row r="2756" spans="1:2" x14ac:dyDescent="0.2">
      <c r="A2756"/>
      <c r="B2756" s="82"/>
    </row>
    <row r="2757" spans="1:2" x14ac:dyDescent="0.2">
      <c r="A2757"/>
      <c r="B2757" s="82"/>
    </row>
    <row r="2758" spans="1:2" x14ac:dyDescent="0.2">
      <c r="A2758"/>
      <c r="B2758" s="82"/>
    </row>
    <row r="2759" spans="1:2" x14ac:dyDescent="0.2">
      <c r="A2759"/>
      <c r="B2759" s="82"/>
    </row>
    <row r="2760" spans="1:2" x14ac:dyDescent="0.2">
      <c r="A2760"/>
      <c r="B2760" s="82"/>
    </row>
    <row r="2761" spans="1:2" x14ac:dyDescent="0.2">
      <c r="A2761"/>
      <c r="B2761" s="82"/>
    </row>
    <row r="2762" spans="1:2" x14ac:dyDescent="0.2">
      <c r="A2762"/>
      <c r="B2762" s="82"/>
    </row>
    <row r="2763" spans="1:2" x14ac:dyDescent="0.2">
      <c r="A2763"/>
      <c r="B2763" s="82"/>
    </row>
    <row r="2764" spans="1:2" x14ac:dyDescent="0.2">
      <c r="A2764"/>
      <c r="B2764" s="82"/>
    </row>
    <row r="2765" spans="1:2" x14ac:dyDescent="0.2">
      <c r="A2765"/>
      <c r="B2765" s="82"/>
    </row>
    <row r="2766" spans="1:2" x14ac:dyDescent="0.2">
      <c r="A2766"/>
      <c r="B2766" s="82"/>
    </row>
    <row r="2767" spans="1:2" x14ac:dyDescent="0.2">
      <c r="A2767"/>
      <c r="B2767" s="82"/>
    </row>
    <row r="2768" spans="1:2" x14ac:dyDescent="0.2">
      <c r="A2768"/>
      <c r="B2768" s="82"/>
    </row>
    <row r="2769" spans="1:2" x14ac:dyDescent="0.2">
      <c r="A2769"/>
      <c r="B2769" s="82"/>
    </row>
    <row r="2770" spans="1:2" x14ac:dyDescent="0.2">
      <c r="A2770"/>
      <c r="B2770" s="82"/>
    </row>
    <row r="2771" spans="1:2" x14ac:dyDescent="0.2">
      <c r="A2771"/>
      <c r="B2771" s="82"/>
    </row>
    <row r="2772" spans="1:2" x14ac:dyDescent="0.2">
      <c r="A2772"/>
      <c r="B2772" s="82"/>
    </row>
    <row r="2773" spans="1:2" x14ac:dyDescent="0.2">
      <c r="A2773"/>
      <c r="B2773" s="82"/>
    </row>
    <row r="2774" spans="1:2" x14ac:dyDescent="0.2">
      <c r="A2774"/>
      <c r="B2774" s="82"/>
    </row>
    <row r="2775" spans="1:2" x14ac:dyDescent="0.2">
      <c r="A2775"/>
      <c r="B2775" s="82"/>
    </row>
    <row r="2776" spans="1:2" x14ac:dyDescent="0.2">
      <c r="A2776"/>
      <c r="B2776" s="82"/>
    </row>
    <row r="2777" spans="1:2" x14ac:dyDescent="0.2">
      <c r="A2777"/>
      <c r="B2777" s="82"/>
    </row>
    <row r="2778" spans="1:2" x14ac:dyDescent="0.2">
      <c r="A2778"/>
      <c r="B2778" s="82"/>
    </row>
    <row r="2779" spans="1:2" x14ac:dyDescent="0.2">
      <c r="A2779"/>
      <c r="B2779" s="82"/>
    </row>
    <row r="2780" spans="1:2" x14ac:dyDescent="0.2">
      <c r="A2780"/>
      <c r="B2780" s="82"/>
    </row>
    <row r="2781" spans="1:2" x14ac:dyDescent="0.2">
      <c r="A2781"/>
      <c r="B2781" s="82"/>
    </row>
    <row r="2782" spans="1:2" x14ac:dyDescent="0.2">
      <c r="A2782"/>
      <c r="B2782" s="82"/>
    </row>
    <row r="2783" spans="1:2" x14ac:dyDescent="0.2">
      <c r="A2783"/>
      <c r="B2783" s="82"/>
    </row>
    <row r="2784" spans="1:2" x14ac:dyDescent="0.2">
      <c r="A2784"/>
      <c r="B2784" s="82"/>
    </row>
    <row r="2785" spans="1:2" x14ac:dyDescent="0.2">
      <c r="A2785"/>
      <c r="B2785" s="82"/>
    </row>
    <row r="2786" spans="1:2" x14ac:dyDescent="0.2">
      <c r="A2786"/>
      <c r="B2786" s="82"/>
    </row>
    <row r="2787" spans="1:2" x14ac:dyDescent="0.2">
      <c r="A2787"/>
      <c r="B2787" s="82"/>
    </row>
    <row r="2788" spans="1:2" x14ac:dyDescent="0.2">
      <c r="A2788"/>
      <c r="B2788" s="82"/>
    </row>
    <row r="2789" spans="1:2" x14ac:dyDescent="0.2">
      <c r="A2789"/>
      <c r="B2789" s="82"/>
    </row>
    <row r="2790" spans="1:2" x14ac:dyDescent="0.2">
      <c r="A2790"/>
      <c r="B2790" s="82"/>
    </row>
    <row r="2791" spans="1:2" x14ac:dyDescent="0.2">
      <c r="A2791"/>
      <c r="B2791" s="82"/>
    </row>
    <row r="2792" spans="1:2" x14ac:dyDescent="0.2">
      <c r="A2792"/>
      <c r="B2792" s="82"/>
    </row>
    <row r="2793" spans="1:2" x14ac:dyDescent="0.2">
      <c r="A2793"/>
      <c r="B2793" s="82"/>
    </row>
    <row r="2794" spans="1:2" x14ac:dyDescent="0.2">
      <c r="A2794"/>
      <c r="B2794" s="82"/>
    </row>
    <row r="2795" spans="1:2" x14ac:dyDescent="0.2">
      <c r="A2795"/>
      <c r="B2795" s="82"/>
    </row>
    <row r="2796" spans="1:2" x14ac:dyDescent="0.2">
      <c r="A2796"/>
      <c r="B2796" s="82"/>
    </row>
    <row r="2797" spans="1:2" x14ac:dyDescent="0.2">
      <c r="A2797"/>
      <c r="B2797" s="82"/>
    </row>
    <row r="2798" spans="1:2" x14ac:dyDescent="0.2">
      <c r="A2798"/>
      <c r="B2798" s="82"/>
    </row>
    <row r="2799" spans="1:2" x14ac:dyDescent="0.2">
      <c r="A2799"/>
      <c r="B2799" s="82"/>
    </row>
    <row r="2800" spans="1:2" x14ac:dyDescent="0.2">
      <c r="A2800"/>
      <c r="B2800" s="82"/>
    </row>
    <row r="2801" spans="1:2" x14ac:dyDescent="0.2">
      <c r="A2801"/>
      <c r="B2801" s="82"/>
    </row>
    <row r="2802" spans="1:2" x14ac:dyDescent="0.2">
      <c r="A2802"/>
      <c r="B2802" s="82"/>
    </row>
    <row r="2803" spans="1:2" x14ac:dyDescent="0.2">
      <c r="A2803"/>
      <c r="B2803" s="82"/>
    </row>
    <row r="2804" spans="1:2" x14ac:dyDescent="0.2">
      <c r="A2804"/>
      <c r="B2804" s="82"/>
    </row>
    <row r="2805" spans="1:2" x14ac:dyDescent="0.2">
      <c r="A2805"/>
      <c r="B2805" s="82"/>
    </row>
    <row r="2806" spans="1:2" x14ac:dyDescent="0.2">
      <c r="A2806"/>
      <c r="B2806" s="82"/>
    </row>
    <row r="2807" spans="1:2" x14ac:dyDescent="0.2">
      <c r="A2807"/>
      <c r="B2807" s="82"/>
    </row>
    <row r="2808" spans="1:2" x14ac:dyDescent="0.2">
      <c r="A2808"/>
      <c r="B2808" s="82"/>
    </row>
    <row r="2809" spans="1:2" x14ac:dyDescent="0.2">
      <c r="A2809"/>
      <c r="B2809" s="82"/>
    </row>
    <row r="2810" spans="1:2" x14ac:dyDescent="0.2">
      <c r="A2810"/>
      <c r="B2810" s="82"/>
    </row>
    <row r="2811" spans="1:2" x14ac:dyDescent="0.2">
      <c r="A2811"/>
      <c r="B2811" s="82"/>
    </row>
    <row r="2812" spans="1:2" x14ac:dyDescent="0.2">
      <c r="A2812"/>
      <c r="B2812" s="82"/>
    </row>
    <row r="2813" spans="1:2" x14ac:dyDescent="0.2">
      <c r="A2813"/>
      <c r="B2813" s="82"/>
    </row>
    <row r="2814" spans="1:2" x14ac:dyDescent="0.2">
      <c r="A2814"/>
      <c r="B2814" s="82"/>
    </row>
    <row r="2815" spans="1:2" x14ac:dyDescent="0.2">
      <c r="A2815"/>
      <c r="B2815" s="82"/>
    </row>
    <row r="2816" spans="1:2" x14ac:dyDescent="0.2">
      <c r="A2816"/>
      <c r="B2816" s="82"/>
    </row>
    <row r="2817" spans="1:2" x14ac:dyDescent="0.2">
      <c r="A2817"/>
      <c r="B2817" s="82"/>
    </row>
    <row r="2818" spans="1:2" x14ac:dyDescent="0.2">
      <c r="A2818"/>
      <c r="B2818" s="82"/>
    </row>
    <row r="2819" spans="1:2" x14ac:dyDescent="0.2">
      <c r="A2819"/>
      <c r="B2819" s="82"/>
    </row>
    <row r="2820" spans="1:2" x14ac:dyDescent="0.2">
      <c r="A2820"/>
      <c r="B2820" s="82"/>
    </row>
    <row r="2821" spans="1:2" x14ac:dyDescent="0.2">
      <c r="A2821"/>
      <c r="B2821" s="82"/>
    </row>
    <row r="2822" spans="1:2" x14ac:dyDescent="0.2">
      <c r="A2822"/>
      <c r="B2822" s="82"/>
    </row>
    <row r="2823" spans="1:2" x14ac:dyDescent="0.2">
      <c r="A2823"/>
      <c r="B2823" s="82"/>
    </row>
    <row r="2824" spans="1:2" x14ac:dyDescent="0.2">
      <c r="A2824"/>
      <c r="B2824" s="82"/>
    </row>
    <row r="2825" spans="1:2" x14ac:dyDescent="0.2">
      <c r="A2825"/>
      <c r="B2825" s="82"/>
    </row>
    <row r="2826" spans="1:2" x14ac:dyDescent="0.2">
      <c r="A2826"/>
      <c r="B2826" s="82"/>
    </row>
    <row r="2827" spans="1:2" x14ac:dyDescent="0.2">
      <c r="A2827"/>
      <c r="B2827" s="82"/>
    </row>
    <row r="2828" spans="1:2" x14ac:dyDescent="0.2">
      <c r="A2828"/>
      <c r="B2828" s="82"/>
    </row>
    <row r="2829" spans="1:2" x14ac:dyDescent="0.2">
      <c r="A2829"/>
      <c r="B2829" s="82"/>
    </row>
    <row r="2830" spans="1:2" x14ac:dyDescent="0.2">
      <c r="A2830"/>
      <c r="B2830" s="82"/>
    </row>
    <row r="2831" spans="1:2" x14ac:dyDescent="0.2">
      <c r="A2831"/>
      <c r="B2831" s="82"/>
    </row>
    <row r="2832" spans="1:2" x14ac:dyDescent="0.2">
      <c r="A2832"/>
      <c r="B2832" s="82"/>
    </row>
    <row r="2833" spans="1:2" x14ac:dyDescent="0.2">
      <c r="A2833"/>
      <c r="B2833" s="82"/>
    </row>
    <row r="2834" spans="1:2" x14ac:dyDescent="0.2">
      <c r="A2834"/>
      <c r="B2834" s="82"/>
    </row>
    <row r="2835" spans="1:2" x14ac:dyDescent="0.2">
      <c r="A2835"/>
      <c r="B2835" s="82"/>
    </row>
    <row r="2836" spans="1:2" x14ac:dyDescent="0.2">
      <c r="A2836"/>
      <c r="B2836" s="82"/>
    </row>
    <row r="2837" spans="1:2" x14ac:dyDescent="0.2">
      <c r="A2837"/>
      <c r="B2837" s="82"/>
    </row>
    <row r="2838" spans="1:2" x14ac:dyDescent="0.2">
      <c r="A2838"/>
      <c r="B2838" s="82"/>
    </row>
    <row r="2839" spans="1:2" x14ac:dyDescent="0.2">
      <c r="A2839"/>
      <c r="B2839" s="82"/>
    </row>
    <row r="2840" spans="1:2" x14ac:dyDescent="0.2">
      <c r="A2840"/>
      <c r="B2840" s="82"/>
    </row>
    <row r="2841" spans="1:2" x14ac:dyDescent="0.2">
      <c r="A2841"/>
      <c r="B2841" s="82"/>
    </row>
    <row r="2842" spans="1:2" x14ac:dyDescent="0.2">
      <c r="A2842"/>
      <c r="B2842" s="82"/>
    </row>
    <row r="2843" spans="1:2" x14ac:dyDescent="0.2">
      <c r="A2843"/>
      <c r="B2843" s="82"/>
    </row>
    <row r="2844" spans="1:2" x14ac:dyDescent="0.2">
      <c r="A2844"/>
      <c r="B2844" s="82"/>
    </row>
    <row r="2845" spans="1:2" x14ac:dyDescent="0.2">
      <c r="A2845"/>
      <c r="B2845" s="82"/>
    </row>
    <row r="2846" spans="1:2" x14ac:dyDescent="0.2">
      <c r="A2846"/>
      <c r="B2846" s="82"/>
    </row>
    <row r="2847" spans="1:2" x14ac:dyDescent="0.2">
      <c r="A2847"/>
      <c r="B2847" s="82"/>
    </row>
    <row r="2848" spans="1:2" x14ac:dyDescent="0.2">
      <c r="A2848"/>
      <c r="B2848" s="82"/>
    </row>
    <row r="2849" spans="1:2" x14ac:dyDescent="0.2">
      <c r="A2849"/>
      <c r="B2849" s="82"/>
    </row>
    <row r="2850" spans="1:2" x14ac:dyDescent="0.2">
      <c r="A2850"/>
      <c r="B2850" s="82"/>
    </row>
    <row r="2851" spans="1:2" x14ac:dyDescent="0.2">
      <c r="A2851"/>
      <c r="B2851" s="82"/>
    </row>
    <row r="2852" spans="1:2" x14ac:dyDescent="0.2">
      <c r="A2852"/>
      <c r="B2852" s="82"/>
    </row>
    <row r="2853" spans="1:2" x14ac:dyDescent="0.2">
      <c r="A2853"/>
      <c r="B2853" s="82"/>
    </row>
    <row r="2854" spans="1:2" x14ac:dyDescent="0.2">
      <c r="A2854"/>
      <c r="B2854" s="82"/>
    </row>
    <row r="2855" spans="1:2" x14ac:dyDescent="0.2">
      <c r="A2855"/>
      <c r="B2855" s="82"/>
    </row>
    <row r="2856" spans="1:2" x14ac:dyDescent="0.2">
      <c r="A2856"/>
      <c r="B2856" s="82"/>
    </row>
    <row r="2857" spans="1:2" x14ac:dyDescent="0.2">
      <c r="A2857"/>
      <c r="B2857" s="82"/>
    </row>
    <row r="2858" spans="1:2" x14ac:dyDescent="0.2">
      <c r="A2858"/>
      <c r="B2858" s="82"/>
    </row>
    <row r="2859" spans="1:2" x14ac:dyDescent="0.2">
      <c r="A2859"/>
      <c r="B2859" s="82"/>
    </row>
    <row r="2860" spans="1:2" x14ac:dyDescent="0.2">
      <c r="A2860"/>
      <c r="B2860" s="82"/>
    </row>
    <row r="2861" spans="1:2" x14ac:dyDescent="0.2">
      <c r="A2861"/>
      <c r="B2861" s="82"/>
    </row>
    <row r="2862" spans="1:2" x14ac:dyDescent="0.2">
      <c r="A2862"/>
      <c r="B2862" s="82"/>
    </row>
    <row r="2863" spans="1:2" x14ac:dyDescent="0.2">
      <c r="A2863"/>
      <c r="B2863" s="82"/>
    </row>
    <row r="2864" spans="1:2" x14ac:dyDescent="0.2">
      <c r="A2864"/>
      <c r="B2864" s="82"/>
    </row>
    <row r="2865" spans="1:2" x14ac:dyDescent="0.2">
      <c r="A2865"/>
      <c r="B2865" s="82"/>
    </row>
    <row r="2866" spans="1:2" x14ac:dyDescent="0.2">
      <c r="A2866"/>
      <c r="B2866" s="82"/>
    </row>
    <row r="2867" spans="1:2" x14ac:dyDescent="0.2">
      <c r="A2867"/>
      <c r="B2867" s="82"/>
    </row>
    <row r="2868" spans="1:2" x14ac:dyDescent="0.2">
      <c r="A2868"/>
      <c r="B2868" s="82"/>
    </row>
    <row r="2869" spans="1:2" x14ac:dyDescent="0.2">
      <c r="A2869"/>
      <c r="B2869" s="82"/>
    </row>
    <row r="2870" spans="1:2" x14ac:dyDescent="0.2">
      <c r="A2870"/>
      <c r="B2870" s="82"/>
    </row>
    <row r="2871" spans="1:2" x14ac:dyDescent="0.2">
      <c r="A2871"/>
      <c r="B2871" s="82"/>
    </row>
    <row r="2872" spans="1:2" x14ac:dyDescent="0.2">
      <c r="A2872"/>
      <c r="B2872" s="82"/>
    </row>
    <row r="2873" spans="1:2" x14ac:dyDescent="0.2">
      <c r="A2873"/>
      <c r="B2873" s="82"/>
    </row>
    <row r="2874" spans="1:2" x14ac:dyDescent="0.2">
      <c r="A2874"/>
      <c r="B2874" s="82"/>
    </row>
    <row r="2875" spans="1:2" x14ac:dyDescent="0.2">
      <c r="A2875"/>
      <c r="B2875" s="82"/>
    </row>
    <row r="2876" spans="1:2" x14ac:dyDescent="0.2">
      <c r="A2876"/>
      <c r="B2876" s="82"/>
    </row>
    <row r="2877" spans="1:2" x14ac:dyDescent="0.2">
      <c r="A2877"/>
      <c r="B2877" s="82"/>
    </row>
    <row r="2878" spans="1:2" x14ac:dyDescent="0.2">
      <c r="A2878"/>
      <c r="B2878" s="82"/>
    </row>
    <row r="2879" spans="1:2" x14ac:dyDescent="0.2">
      <c r="A2879"/>
      <c r="B2879" s="82"/>
    </row>
    <row r="2880" spans="1:2" x14ac:dyDescent="0.2">
      <c r="A2880"/>
      <c r="B2880" s="82"/>
    </row>
    <row r="2881" spans="1:2" x14ac:dyDescent="0.2">
      <c r="A2881"/>
      <c r="B2881" s="82"/>
    </row>
    <row r="2882" spans="1:2" x14ac:dyDescent="0.2">
      <c r="A2882"/>
      <c r="B2882" s="82"/>
    </row>
    <row r="2883" spans="1:2" x14ac:dyDescent="0.2">
      <c r="A2883"/>
      <c r="B2883" s="82"/>
    </row>
    <row r="2884" spans="1:2" x14ac:dyDescent="0.2">
      <c r="A2884"/>
      <c r="B2884" s="82"/>
    </row>
    <row r="2885" spans="1:2" x14ac:dyDescent="0.2">
      <c r="A2885"/>
      <c r="B2885" s="82"/>
    </row>
    <row r="2886" spans="1:2" x14ac:dyDescent="0.2">
      <c r="A2886"/>
      <c r="B2886" s="82"/>
    </row>
    <row r="2887" spans="1:2" x14ac:dyDescent="0.2">
      <c r="A2887"/>
      <c r="B2887" s="82"/>
    </row>
    <row r="2888" spans="1:2" x14ac:dyDescent="0.2">
      <c r="A2888"/>
      <c r="B2888" s="82"/>
    </row>
    <row r="2889" spans="1:2" x14ac:dyDescent="0.2">
      <c r="A2889"/>
      <c r="B2889" s="82"/>
    </row>
    <row r="2890" spans="1:2" x14ac:dyDescent="0.2">
      <c r="A2890"/>
      <c r="B2890" s="82"/>
    </row>
    <row r="2891" spans="1:2" x14ac:dyDescent="0.2">
      <c r="A2891"/>
      <c r="B2891" s="82"/>
    </row>
    <row r="2892" spans="1:2" x14ac:dyDescent="0.2">
      <c r="A2892"/>
      <c r="B2892" s="82"/>
    </row>
    <row r="2893" spans="1:2" x14ac:dyDescent="0.2">
      <c r="A2893"/>
      <c r="B2893" s="82"/>
    </row>
    <row r="2894" spans="1:2" x14ac:dyDescent="0.2">
      <c r="A2894"/>
      <c r="B2894" s="82"/>
    </row>
    <row r="2895" spans="1:2" x14ac:dyDescent="0.2">
      <c r="A2895"/>
      <c r="B2895" s="82"/>
    </row>
    <row r="2896" spans="1:2" x14ac:dyDescent="0.2">
      <c r="A2896"/>
      <c r="B2896" s="82"/>
    </row>
    <row r="2897" spans="1:2" x14ac:dyDescent="0.2">
      <c r="A2897"/>
      <c r="B2897" s="82"/>
    </row>
    <row r="2898" spans="1:2" x14ac:dyDescent="0.2">
      <c r="A2898"/>
      <c r="B2898" s="82"/>
    </row>
    <row r="2899" spans="1:2" x14ac:dyDescent="0.2">
      <c r="A2899"/>
      <c r="B2899" s="82"/>
    </row>
    <row r="2900" spans="1:2" x14ac:dyDescent="0.2">
      <c r="A2900"/>
      <c r="B2900" s="82"/>
    </row>
    <row r="2901" spans="1:2" x14ac:dyDescent="0.2">
      <c r="A2901"/>
      <c r="B2901" s="82"/>
    </row>
    <row r="2902" spans="1:2" x14ac:dyDescent="0.2">
      <c r="A2902"/>
      <c r="B2902" s="82"/>
    </row>
    <row r="2903" spans="1:2" x14ac:dyDescent="0.2">
      <c r="A2903"/>
      <c r="B2903" s="82"/>
    </row>
    <row r="2904" spans="1:2" x14ac:dyDescent="0.2">
      <c r="A2904"/>
      <c r="B2904" s="82"/>
    </row>
    <row r="2905" spans="1:2" x14ac:dyDescent="0.2">
      <c r="A2905"/>
      <c r="B2905" s="82"/>
    </row>
    <row r="2906" spans="1:2" x14ac:dyDescent="0.2">
      <c r="A2906"/>
      <c r="B2906" s="82"/>
    </row>
    <row r="2907" spans="1:2" x14ac:dyDescent="0.2">
      <c r="A2907"/>
      <c r="B2907" s="82"/>
    </row>
    <row r="2908" spans="1:2" x14ac:dyDescent="0.2">
      <c r="A2908"/>
      <c r="B2908" s="82"/>
    </row>
    <row r="2909" spans="1:2" x14ac:dyDescent="0.2">
      <c r="A2909"/>
      <c r="B2909" s="82"/>
    </row>
    <row r="2910" spans="1:2" x14ac:dyDescent="0.2">
      <c r="A2910"/>
      <c r="B2910" s="82"/>
    </row>
    <row r="2911" spans="1:2" x14ac:dyDescent="0.2">
      <c r="A2911"/>
      <c r="B2911" s="82"/>
    </row>
    <row r="2912" spans="1:2" x14ac:dyDescent="0.2">
      <c r="A2912"/>
      <c r="B2912" s="82"/>
    </row>
    <row r="2913" spans="1:2" x14ac:dyDescent="0.2">
      <c r="A2913"/>
      <c r="B2913" s="82"/>
    </row>
    <row r="2914" spans="1:2" x14ac:dyDescent="0.2">
      <c r="A2914"/>
      <c r="B2914" s="82"/>
    </row>
    <row r="2915" spans="1:2" x14ac:dyDescent="0.2">
      <c r="A2915"/>
      <c r="B2915" s="82"/>
    </row>
    <row r="2916" spans="1:2" x14ac:dyDescent="0.2">
      <c r="A2916"/>
      <c r="B2916" s="82"/>
    </row>
    <row r="2917" spans="1:2" x14ac:dyDescent="0.2">
      <c r="A2917"/>
      <c r="B2917" s="82"/>
    </row>
    <row r="2918" spans="1:2" x14ac:dyDescent="0.2">
      <c r="A2918"/>
      <c r="B2918" s="82"/>
    </row>
    <row r="2919" spans="1:2" x14ac:dyDescent="0.2">
      <c r="A2919"/>
      <c r="B2919" s="82"/>
    </row>
    <row r="2920" spans="1:2" x14ac:dyDescent="0.2">
      <c r="A2920"/>
      <c r="B2920" s="82"/>
    </row>
    <row r="2921" spans="1:2" x14ac:dyDescent="0.2">
      <c r="A2921"/>
      <c r="B2921" s="82"/>
    </row>
    <row r="2922" spans="1:2" x14ac:dyDescent="0.2">
      <c r="A2922"/>
      <c r="B2922" s="82"/>
    </row>
    <row r="2923" spans="1:2" x14ac:dyDescent="0.2">
      <c r="A2923"/>
      <c r="B2923" s="82"/>
    </row>
    <row r="2924" spans="1:2" x14ac:dyDescent="0.2">
      <c r="A2924"/>
      <c r="B2924" s="82"/>
    </row>
    <row r="2925" spans="1:2" x14ac:dyDescent="0.2">
      <c r="A2925"/>
      <c r="B2925" s="82"/>
    </row>
    <row r="2926" spans="1:2" x14ac:dyDescent="0.2">
      <c r="A2926"/>
      <c r="B2926" s="82"/>
    </row>
    <row r="2927" spans="1:2" x14ac:dyDescent="0.2">
      <c r="A2927"/>
      <c r="B2927" s="82"/>
    </row>
    <row r="2928" spans="1:2" x14ac:dyDescent="0.2">
      <c r="A2928"/>
      <c r="B2928" s="82"/>
    </row>
    <row r="2929" spans="1:2" x14ac:dyDescent="0.2">
      <c r="A2929"/>
      <c r="B2929" s="82"/>
    </row>
    <row r="2930" spans="1:2" x14ac:dyDescent="0.2">
      <c r="A2930"/>
      <c r="B2930" s="82"/>
    </row>
    <row r="2931" spans="1:2" x14ac:dyDescent="0.2">
      <c r="A2931"/>
      <c r="B2931" s="82"/>
    </row>
    <row r="2932" spans="1:2" x14ac:dyDescent="0.2">
      <c r="A2932"/>
      <c r="B2932" s="82"/>
    </row>
    <row r="2933" spans="1:2" x14ac:dyDescent="0.2">
      <c r="A2933"/>
      <c r="B2933" s="82"/>
    </row>
    <row r="2934" spans="1:2" x14ac:dyDescent="0.2">
      <c r="A2934"/>
      <c r="B2934" s="82"/>
    </row>
    <row r="2935" spans="1:2" x14ac:dyDescent="0.2">
      <c r="A2935"/>
      <c r="B2935" s="82"/>
    </row>
    <row r="2936" spans="1:2" x14ac:dyDescent="0.2">
      <c r="A2936"/>
      <c r="B2936" s="82"/>
    </row>
    <row r="2937" spans="1:2" x14ac:dyDescent="0.2">
      <c r="A2937"/>
      <c r="B2937" s="82"/>
    </row>
    <row r="2938" spans="1:2" x14ac:dyDescent="0.2">
      <c r="A2938"/>
      <c r="B2938" s="82"/>
    </row>
    <row r="2939" spans="1:2" x14ac:dyDescent="0.2">
      <c r="A2939"/>
      <c r="B2939" s="82"/>
    </row>
    <row r="2940" spans="1:2" x14ac:dyDescent="0.2">
      <c r="A2940"/>
      <c r="B2940" s="82"/>
    </row>
    <row r="2941" spans="1:2" x14ac:dyDescent="0.2">
      <c r="A2941"/>
      <c r="B2941" s="82"/>
    </row>
    <row r="2942" spans="1:2" x14ac:dyDescent="0.2">
      <c r="A2942"/>
      <c r="B2942" s="82"/>
    </row>
    <row r="2943" spans="1:2" x14ac:dyDescent="0.2">
      <c r="A2943"/>
      <c r="B2943" s="82"/>
    </row>
    <row r="2944" spans="1:2" x14ac:dyDescent="0.2">
      <c r="A2944"/>
      <c r="B2944" s="82"/>
    </row>
    <row r="2945" spans="1:2" x14ac:dyDescent="0.2">
      <c r="A2945"/>
      <c r="B2945" s="82"/>
    </row>
    <row r="2946" spans="1:2" x14ac:dyDescent="0.2">
      <c r="A2946"/>
      <c r="B2946" s="82"/>
    </row>
    <row r="2947" spans="1:2" x14ac:dyDescent="0.2">
      <c r="A2947"/>
      <c r="B2947" s="82"/>
    </row>
    <row r="2948" spans="1:2" x14ac:dyDescent="0.2">
      <c r="A2948"/>
      <c r="B2948" s="82"/>
    </row>
    <row r="2949" spans="1:2" x14ac:dyDescent="0.2">
      <c r="A2949"/>
      <c r="B2949" s="82"/>
    </row>
    <row r="2950" spans="1:2" x14ac:dyDescent="0.2">
      <c r="A2950"/>
      <c r="B2950" s="82"/>
    </row>
    <row r="2951" spans="1:2" x14ac:dyDescent="0.2">
      <c r="A2951"/>
      <c r="B2951" s="82"/>
    </row>
    <row r="2952" spans="1:2" x14ac:dyDescent="0.2">
      <c r="A2952"/>
      <c r="B2952" s="82"/>
    </row>
    <row r="2953" spans="1:2" x14ac:dyDescent="0.2">
      <c r="A2953"/>
      <c r="B2953" s="82"/>
    </row>
    <row r="2954" spans="1:2" x14ac:dyDescent="0.2">
      <c r="A2954"/>
      <c r="B2954" s="82"/>
    </row>
    <row r="2955" spans="1:2" x14ac:dyDescent="0.2">
      <c r="A2955"/>
      <c r="B2955" s="82"/>
    </row>
    <row r="2956" spans="1:2" x14ac:dyDescent="0.2">
      <c r="A2956"/>
      <c r="B2956" s="82"/>
    </row>
    <row r="2957" spans="1:2" x14ac:dyDescent="0.2">
      <c r="A2957"/>
      <c r="B2957" s="82"/>
    </row>
    <row r="2958" spans="1:2" x14ac:dyDescent="0.2">
      <c r="A2958"/>
      <c r="B2958" s="82"/>
    </row>
    <row r="2959" spans="1:2" x14ac:dyDescent="0.2">
      <c r="A2959"/>
      <c r="B2959" s="82"/>
    </row>
    <row r="2960" spans="1:2" x14ac:dyDescent="0.2">
      <c r="A2960"/>
      <c r="B2960" s="82"/>
    </row>
    <row r="2961" spans="1:2" x14ac:dyDescent="0.2">
      <c r="A2961"/>
      <c r="B2961" s="82"/>
    </row>
    <row r="2962" spans="1:2" x14ac:dyDescent="0.2">
      <c r="A2962"/>
      <c r="B2962" s="82"/>
    </row>
    <row r="2963" spans="1:2" x14ac:dyDescent="0.2">
      <c r="A2963"/>
      <c r="B2963" s="82"/>
    </row>
    <row r="2964" spans="1:2" x14ac:dyDescent="0.2">
      <c r="A2964"/>
      <c r="B2964" s="82"/>
    </row>
    <row r="2965" spans="1:2" x14ac:dyDescent="0.2">
      <c r="A2965"/>
      <c r="B2965" s="82"/>
    </row>
    <row r="2966" spans="1:2" x14ac:dyDescent="0.2">
      <c r="A2966"/>
      <c r="B2966" s="82"/>
    </row>
    <row r="2967" spans="1:2" x14ac:dyDescent="0.2">
      <c r="A2967"/>
      <c r="B2967" s="82"/>
    </row>
    <row r="2968" spans="1:2" x14ac:dyDescent="0.2">
      <c r="A2968"/>
      <c r="B2968" s="82"/>
    </row>
    <row r="2969" spans="1:2" x14ac:dyDescent="0.2">
      <c r="A2969"/>
      <c r="B2969" s="82"/>
    </row>
    <row r="2970" spans="1:2" x14ac:dyDescent="0.2">
      <c r="A2970"/>
      <c r="B2970" s="82"/>
    </row>
    <row r="2971" spans="1:2" x14ac:dyDescent="0.2">
      <c r="A2971"/>
      <c r="B2971" s="82"/>
    </row>
    <row r="2972" spans="1:2" x14ac:dyDescent="0.2">
      <c r="A2972"/>
      <c r="B2972" s="82"/>
    </row>
    <row r="2973" spans="1:2" x14ac:dyDescent="0.2">
      <c r="A2973"/>
      <c r="B2973" s="82"/>
    </row>
    <row r="2974" spans="1:2" x14ac:dyDescent="0.2">
      <c r="A2974"/>
      <c r="B2974" s="82"/>
    </row>
    <row r="2975" spans="1:2" x14ac:dyDescent="0.2">
      <c r="A2975"/>
      <c r="B2975" s="82"/>
    </row>
    <row r="2976" spans="1:2" x14ac:dyDescent="0.2">
      <c r="A2976"/>
      <c r="B2976" s="82"/>
    </row>
    <row r="2977" spans="1:2" x14ac:dyDescent="0.2">
      <c r="A2977"/>
      <c r="B2977" s="82"/>
    </row>
    <row r="2978" spans="1:2" x14ac:dyDescent="0.2">
      <c r="A2978"/>
      <c r="B2978" s="82"/>
    </row>
    <row r="2979" spans="1:2" x14ac:dyDescent="0.2">
      <c r="A2979"/>
      <c r="B2979" s="82"/>
    </row>
    <row r="2980" spans="1:2" x14ac:dyDescent="0.2">
      <c r="A2980"/>
      <c r="B2980" s="82"/>
    </row>
    <row r="2981" spans="1:2" x14ac:dyDescent="0.2">
      <c r="A2981"/>
      <c r="B2981" s="82"/>
    </row>
    <row r="2982" spans="1:2" x14ac:dyDescent="0.2">
      <c r="A2982"/>
      <c r="B2982" s="82"/>
    </row>
    <row r="2983" spans="1:2" x14ac:dyDescent="0.2">
      <c r="A2983"/>
      <c r="B2983" s="82"/>
    </row>
    <row r="2984" spans="1:2" x14ac:dyDescent="0.2">
      <c r="A2984"/>
      <c r="B2984" s="82"/>
    </row>
    <row r="2985" spans="1:2" x14ac:dyDescent="0.2">
      <c r="A2985"/>
      <c r="B2985" s="82"/>
    </row>
    <row r="2986" spans="1:2" x14ac:dyDescent="0.2">
      <c r="A2986"/>
      <c r="B2986" s="82"/>
    </row>
    <row r="2987" spans="1:2" x14ac:dyDescent="0.2">
      <c r="A2987"/>
      <c r="B2987" s="82"/>
    </row>
    <row r="2988" spans="1:2" x14ac:dyDescent="0.2">
      <c r="A2988"/>
      <c r="B2988" s="82"/>
    </row>
    <row r="2989" spans="1:2" x14ac:dyDescent="0.2">
      <c r="A2989"/>
      <c r="B2989" s="82"/>
    </row>
    <row r="2990" spans="1:2" x14ac:dyDescent="0.2">
      <c r="A2990"/>
      <c r="B2990" s="82"/>
    </row>
    <row r="2991" spans="1:2" x14ac:dyDescent="0.2">
      <c r="A2991"/>
      <c r="B2991" s="82"/>
    </row>
    <row r="2992" spans="1:2" x14ac:dyDescent="0.2">
      <c r="A2992"/>
      <c r="B2992" s="82"/>
    </row>
    <row r="2993" spans="1:2" x14ac:dyDescent="0.2">
      <c r="A2993"/>
      <c r="B2993" s="82"/>
    </row>
    <row r="2994" spans="1:2" x14ac:dyDescent="0.2">
      <c r="A2994"/>
      <c r="B2994" s="82"/>
    </row>
    <row r="2995" spans="1:2" x14ac:dyDescent="0.2">
      <c r="A2995"/>
      <c r="B2995" s="82"/>
    </row>
    <row r="2996" spans="1:2" x14ac:dyDescent="0.2">
      <c r="A2996"/>
      <c r="B2996" s="82"/>
    </row>
    <row r="2997" spans="1:2" x14ac:dyDescent="0.2">
      <c r="A2997"/>
      <c r="B2997" s="82"/>
    </row>
    <row r="2998" spans="1:2" x14ac:dyDescent="0.2">
      <c r="A2998"/>
      <c r="B2998" s="82"/>
    </row>
    <row r="2999" spans="1:2" x14ac:dyDescent="0.2">
      <c r="A2999"/>
      <c r="B2999" s="82"/>
    </row>
    <row r="3000" spans="1:2" x14ac:dyDescent="0.2">
      <c r="A3000"/>
      <c r="B3000" s="82"/>
    </row>
    <row r="3001" spans="1:2" x14ac:dyDescent="0.2">
      <c r="A3001"/>
      <c r="B3001" s="82"/>
    </row>
    <row r="3002" spans="1:2" x14ac:dyDescent="0.2">
      <c r="A3002"/>
      <c r="B3002" s="82"/>
    </row>
    <row r="3003" spans="1:2" x14ac:dyDescent="0.2">
      <c r="A3003"/>
      <c r="B3003" s="82"/>
    </row>
    <row r="3004" spans="1:2" x14ac:dyDescent="0.2">
      <c r="A3004"/>
      <c r="B3004" s="82"/>
    </row>
    <row r="3005" spans="1:2" x14ac:dyDescent="0.2">
      <c r="A3005"/>
      <c r="B3005" s="82"/>
    </row>
    <row r="3006" spans="1:2" x14ac:dyDescent="0.2">
      <c r="A3006"/>
      <c r="B3006" s="82"/>
    </row>
    <row r="3007" spans="1:2" x14ac:dyDescent="0.2">
      <c r="A3007"/>
      <c r="B3007" s="82"/>
    </row>
    <row r="3008" spans="1:2" x14ac:dyDescent="0.2">
      <c r="A3008"/>
      <c r="B3008" s="82"/>
    </row>
    <row r="3009" spans="1:2" x14ac:dyDescent="0.2">
      <c r="A3009"/>
      <c r="B3009" s="82"/>
    </row>
    <row r="3010" spans="1:2" x14ac:dyDescent="0.2">
      <c r="A3010"/>
      <c r="B3010" s="82"/>
    </row>
    <row r="3011" spans="1:2" x14ac:dyDescent="0.2">
      <c r="A3011"/>
      <c r="B3011" s="82"/>
    </row>
    <row r="3012" spans="1:2" x14ac:dyDescent="0.2">
      <c r="A3012"/>
      <c r="B3012" s="82"/>
    </row>
    <row r="3013" spans="1:2" x14ac:dyDescent="0.2">
      <c r="A3013"/>
      <c r="B3013" s="82"/>
    </row>
    <row r="3014" spans="1:2" x14ac:dyDescent="0.2">
      <c r="A3014"/>
      <c r="B3014" s="82"/>
    </row>
    <row r="3015" spans="1:2" x14ac:dyDescent="0.2">
      <c r="A3015"/>
      <c r="B3015" s="82"/>
    </row>
    <row r="3016" spans="1:2" x14ac:dyDescent="0.2">
      <c r="A3016"/>
      <c r="B3016" s="82"/>
    </row>
    <row r="3017" spans="1:2" x14ac:dyDescent="0.2">
      <c r="A3017"/>
      <c r="B3017" s="82"/>
    </row>
    <row r="3018" spans="1:2" x14ac:dyDescent="0.2">
      <c r="A3018"/>
      <c r="B3018" s="82"/>
    </row>
    <row r="3019" spans="1:2" x14ac:dyDescent="0.2">
      <c r="A3019"/>
      <c r="B3019" s="82"/>
    </row>
    <row r="3020" spans="1:2" x14ac:dyDescent="0.2">
      <c r="A3020"/>
      <c r="B3020" s="82"/>
    </row>
    <row r="3021" spans="1:2" x14ac:dyDescent="0.2">
      <c r="A3021"/>
      <c r="B3021" s="82"/>
    </row>
    <row r="3022" spans="1:2" x14ac:dyDescent="0.2">
      <c r="A3022"/>
      <c r="B3022" s="82"/>
    </row>
    <row r="3023" spans="1:2" x14ac:dyDescent="0.2">
      <c r="A3023"/>
      <c r="B3023" s="82"/>
    </row>
    <row r="3024" spans="1:2" x14ac:dyDescent="0.2">
      <c r="A3024"/>
      <c r="B3024" s="82"/>
    </row>
    <row r="3025" spans="1:2" x14ac:dyDescent="0.2">
      <c r="A3025"/>
      <c r="B3025" s="82"/>
    </row>
    <row r="3026" spans="1:2" x14ac:dyDescent="0.2">
      <c r="A3026"/>
      <c r="B3026" s="82"/>
    </row>
    <row r="3027" spans="1:2" x14ac:dyDescent="0.2">
      <c r="A3027"/>
      <c r="B3027" s="82"/>
    </row>
    <row r="3028" spans="1:2" x14ac:dyDescent="0.2">
      <c r="A3028"/>
      <c r="B3028" s="82"/>
    </row>
    <row r="3029" spans="1:2" x14ac:dyDescent="0.2">
      <c r="A3029"/>
      <c r="B3029" s="82"/>
    </row>
    <row r="3030" spans="1:2" x14ac:dyDescent="0.2">
      <c r="A3030"/>
      <c r="B3030" s="82"/>
    </row>
    <row r="3031" spans="1:2" x14ac:dyDescent="0.2">
      <c r="A3031"/>
      <c r="B3031" s="82"/>
    </row>
    <row r="3032" spans="1:2" x14ac:dyDescent="0.2">
      <c r="A3032"/>
      <c r="B3032" s="82"/>
    </row>
    <row r="3033" spans="1:2" x14ac:dyDescent="0.2">
      <c r="A3033"/>
      <c r="B3033" s="82"/>
    </row>
    <row r="3034" spans="1:2" x14ac:dyDescent="0.2">
      <c r="A3034"/>
      <c r="B3034" s="82"/>
    </row>
    <row r="3035" spans="1:2" x14ac:dyDescent="0.2">
      <c r="A3035"/>
      <c r="B3035" s="82"/>
    </row>
    <row r="3036" spans="1:2" x14ac:dyDescent="0.2">
      <c r="A3036"/>
      <c r="B3036" s="82"/>
    </row>
    <row r="3037" spans="1:2" x14ac:dyDescent="0.2">
      <c r="A3037"/>
      <c r="B3037" s="82"/>
    </row>
    <row r="3038" spans="1:2" x14ac:dyDescent="0.2">
      <c r="A3038"/>
      <c r="B3038" s="82"/>
    </row>
    <row r="3039" spans="1:2" x14ac:dyDescent="0.2">
      <c r="A3039"/>
      <c r="B3039" s="82"/>
    </row>
    <row r="3040" spans="1:2" x14ac:dyDescent="0.2">
      <c r="A3040"/>
      <c r="B3040" s="82"/>
    </row>
    <row r="3041" spans="1:2" x14ac:dyDescent="0.2">
      <c r="A3041"/>
      <c r="B3041" s="82"/>
    </row>
    <row r="3042" spans="1:2" x14ac:dyDescent="0.2">
      <c r="A3042"/>
      <c r="B3042" s="82"/>
    </row>
    <row r="3043" spans="1:2" x14ac:dyDescent="0.2">
      <c r="A3043"/>
      <c r="B3043" s="82"/>
    </row>
    <row r="3044" spans="1:2" x14ac:dyDescent="0.2">
      <c r="A3044"/>
      <c r="B3044" s="82"/>
    </row>
    <row r="3045" spans="1:2" x14ac:dyDescent="0.2">
      <c r="A3045"/>
      <c r="B3045" s="82"/>
    </row>
    <row r="3046" spans="1:2" x14ac:dyDescent="0.2">
      <c r="A3046"/>
      <c r="B3046" s="82"/>
    </row>
    <row r="3047" spans="1:2" x14ac:dyDescent="0.2">
      <c r="A3047"/>
      <c r="B3047" s="82"/>
    </row>
    <row r="3048" spans="1:2" x14ac:dyDescent="0.2">
      <c r="A3048"/>
      <c r="B3048" s="82"/>
    </row>
    <row r="3049" spans="1:2" x14ac:dyDescent="0.2">
      <c r="A3049"/>
      <c r="B3049" s="82"/>
    </row>
    <row r="3050" spans="1:2" x14ac:dyDescent="0.2">
      <c r="A3050"/>
      <c r="B3050" s="82"/>
    </row>
    <row r="3051" spans="1:2" x14ac:dyDescent="0.2">
      <c r="A3051"/>
      <c r="B3051" s="82"/>
    </row>
    <row r="3052" spans="1:2" x14ac:dyDescent="0.2">
      <c r="A3052"/>
      <c r="B3052" s="82"/>
    </row>
    <row r="3053" spans="1:2" x14ac:dyDescent="0.2">
      <c r="A3053"/>
      <c r="B3053" s="82"/>
    </row>
    <row r="3054" spans="1:2" x14ac:dyDescent="0.2">
      <c r="A3054"/>
      <c r="B3054" s="82"/>
    </row>
    <row r="3055" spans="1:2" x14ac:dyDescent="0.2">
      <c r="A3055"/>
      <c r="B3055" s="82"/>
    </row>
    <row r="3056" spans="1:2" x14ac:dyDescent="0.2">
      <c r="A3056"/>
      <c r="B3056" s="82"/>
    </row>
    <row r="3057" spans="1:2" x14ac:dyDescent="0.2">
      <c r="A3057"/>
      <c r="B3057" s="82"/>
    </row>
    <row r="3058" spans="1:2" x14ac:dyDescent="0.2">
      <c r="A3058"/>
      <c r="B3058" s="82"/>
    </row>
    <row r="3059" spans="1:2" x14ac:dyDescent="0.2">
      <c r="A3059"/>
      <c r="B3059" s="82"/>
    </row>
    <row r="3060" spans="1:2" x14ac:dyDescent="0.2">
      <c r="A3060"/>
      <c r="B3060" s="82"/>
    </row>
    <row r="3061" spans="1:2" x14ac:dyDescent="0.2">
      <c r="A3061"/>
      <c r="B3061" s="82"/>
    </row>
    <row r="3062" spans="1:2" x14ac:dyDescent="0.2">
      <c r="A3062"/>
      <c r="B3062" s="82"/>
    </row>
    <row r="3063" spans="1:2" x14ac:dyDescent="0.2">
      <c r="A3063"/>
      <c r="B3063" s="82"/>
    </row>
    <row r="3064" spans="1:2" x14ac:dyDescent="0.2">
      <c r="A3064"/>
      <c r="B3064" s="82"/>
    </row>
    <row r="3065" spans="1:2" x14ac:dyDescent="0.2">
      <c r="A3065"/>
      <c r="B3065" s="82"/>
    </row>
    <row r="3066" spans="1:2" x14ac:dyDescent="0.2">
      <c r="A3066"/>
      <c r="B3066" s="82"/>
    </row>
    <row r="3067" spans="1:2" x14ac:dyDescent="0.2">
      <c r="A3067"/>
      <c r="B3067" s="82"/>
    </row>
    <row r="3068" spans="1:2" x14ac:dyDescent="0.2">
      <c r="A3068"/>
      <c r="B3068" s="82"/>
    </row>
    <row r="3069" spans="1:2" x14ac:dyDescent="0.2">
      <c r="A3069"/>
      <c r="B3069" s="82"/>
    </row>
    <row r="3070" spans="1:2" x14ac:dyDescent="0.2">
      <c r="A3070"/>
      <c r="B3070" s="82"/>
    </row>
    <row r="3071" spans="1:2" x14ac:dyDescent="0.2">
      <c r="A3071"/>
      <c r="B3071" s="82"/>
    </row>
    <row r="3072" spans="1:2" x14ac:dyDescent="0.2">
      <c r="A3072"/>
      <c r="B3072" s="82"/>
    </row>
    <row r="3073" spans="1:2" x14ac:dyDescent="0.2">
      <c r="A3073"/>
      <c r="B3073" s="82"/>
    </row>
    <row r="3074" spans="1:2" x14ac:dyDescent="0.2">
      <c r="A3074"/>
      <c r="B3074" s="82"/>
    </row>
    <row r="3075" spans="1:2" x14ac:dyDescent="0.2">
      <c r="A3075"/>
      <c r="B3075" s="82"/>
    </row>
    <row r="3076" spans="1:2" x14ac:dyDescent="0.2">
      <c r="A3076"/>
      <c r="B3076" s="82"/>
    </row>
    <row r="3077" spans="1:2" x14ac:dyDescent="0.2">
      <c r="A3077"/>
      <c r="B3077" s="82"/>
    </row>
    <row r="3078" spans="1:2" x14ac:dyDescent="0.2">
      <c r="A3078"/>
      <c r="B3078" s="82"/>
    </row>
    <row r="3079" spans="1:2" x14ac:dyDescent="0.2">
      <c r="A3079"/>
      <c r="B3079" s="82"/>
    </row>
    <row r="3080" spans="1:2" x14ac:dyDescent="0.2">
      <c r="A3080"/>
      <c r="B3080" s="82"/>
    </row>
    <row r="3081" spans="1:2" x14ac:dyDescent="0.2">
      <c r="A3081"/>
      <c r="B3081" s="82"/>
    </row>
    <row r="3082" spans="1:2" x14ac:dyDescent="0.2">
      <c r="A3082"/>
      <c r="B3082" s="82"/>
    </row>
    <row r="3083" spans="1:2" x14ac:dyDescent="0.2">
      <c r="A3083"/>
      <c r="B3083" s="82"/>
    </row>
    <row r="3084" spans="1:2" x14ac:dyDescent="0.2">
      <c r="A3084"/>
      <c r="B3084" s="82"/>
    </row>
    <row r="3085" spans="1:2" x14ac:dyDescent="0.2">
      <c r="A3085"/>
      <c r="B3085" s="82"/>
    </row>
    <row r="3086" spans="1:2" x14ac:dyDescent="0.2">
      <c r="A3086"/>
      <c r="B3086" s="82"/>
    </row>
    <row r="3087" spans="1:2" x14ac:dyDescent="0.2">
      <c r="A3087"/>
      <c r="B3087" s="82"/>
    </row>
    <row r="3088" spans="1:2" x14ac:dyDescent="0.2">
      <c r="A3088"/>
      <c r="B3088" s="82"/>
    </row>
    <row r="3089" spans="1:2" x14ac:dyDescent="0.2">
      <c r="A3089"/>
      <c r="B3089" s="82"/>
    </row>
    <row r="3090" spans="1:2" x14ac:dyDescent="0.2">
      <c r="A3090"/>
      <c r="B3090" s="82"/>
    </row>
    <row r="3091" spans="1:2" x14ac:dyDescent="0.2">
      <c r="A3091"/>
      <c r="B3091" s="82"/>
    </row>
    <row r="3092" spans="1:2" x14ac:dyDescent="0.2">
      <c r="A3092"/>
      <c r="B3092" s="82"/>
    </row>
    <row r="3093" spans="1:2" x14ac:dyDescent="0.2">
      <c r="A3093"/>
      <c r="B3093" s="82"/>
    </row>
    <row r="3094" spans="1:2" x14ac:dyDescent="0.2">
      <c r="A3094"/>
      <c r="B3094" s="82"/>
    </row>
    <row r="3095" spans="1:2" x14ac:dyDescent="0.2">
      <c r="A3095"/>
      <c r="B3095" s="82"/>
    </row>
    <row r="3096" spans="1:2" x14ac:dyDescent="0.2">
      <c r="A3096"/>
      <c r="B3096" s="82"/>
    </row>
    <row r="3097" spans="1:2" x14ac:dyDescent="0.2">
      <c r="A3097"/>
      <c r="B3097" s="82"/>
    </row>
    <row r="3098" spans="1:2" x14ac:dyDescent="0.2">
      <c r="A3098"/>
      <c r="B3098" s="82"/>
    </row>
    <row r="3099" spans="1:2" x14ac:dyDescent="0.2">
      <c r="A3099"/>
      <c r="B3099" s="82"/>
    </row>
    <row r="3100" spans="1:2" x14ac:dyDescent="0.2">
      <c r="A3100"/>
      <c r="B3100" s="82"/>
    </row>
    <row r="3101" spans="1:2" x14ac:dyDescent="0.2">
      <c r="A3101"/>
      <c r="B3101" s="82"/>
    </row>
    <row r="3102" spans="1:2" x14ac:dyDescent="0.2">
      <c r="A3102"/>
      <c r="B3102" s="82"/>
    </row>
    <row r="3103" spans="1:2" x14ac:dyDescent="0.2">
      <c r="A3103"/>
      <c r="B3103" s="82"/>
    </row>
    <row r="3104" spans="1:2" x14ac:dyDescent="0.2">
      <c r="A3104"/>
      <c r="B3104" s="82"/>
    </row>
    <row r="3105" spans="1:2" x14ac:dyDescent="0.2">
      <c r="A3105"/>
      <c r="B3105" s="82"/>
    </row>
    <row r="3106" spans="1:2" x14ac:dyDescent="0.2">
      <c r="A3106"/>
      <c r="B3106" s="82"/>
    </row>
    <row r="3107" spans="1:2" x14ac:dyDescent="0.2">
      <c r="A3107"/>
      <c r="B3107" s="82"/>
    </row>
    <row r="3108" spans="1:2" x14ac:dyDescent="0.2">
      <c r="A3108"/>
      <c r="B3108" s="82"/>
    </row>
    <row r="3109" spans="1:2" x14ac:dyDescent="0.2">
      <c r="A3109"/>
      <c r="B3109" s="82"/>
    </row>
    <row r="3110" spans="1:2" x14ac:dyDescent="0.2">
      <c r="A3110"/>
      <c r="B3110" s="82"/>
    </row>
    <row r="3111" spans="1:2" x14ac:dyDescent="0.2">
      <c r="A3111"/>
      <c r="B3111" s="82"/>
    </row>
    <row r="3112" spans="1:2" x14ac:dyDescent="0.2">
      <c r="A3112"/>
      <c r="B3112" s="82"/>
    </row>
    <row r="3113" spans="1:2" x14ac:dyDescent="0.2">
      <c r="A3113"/>
      <c r="B3113" s="82"/>
    </row>
    <row r="3114" spans="1:2" x14ac:dyDescent="0.2">
      <c r="A3114"/>
      <c r="B3114" s="82"/>
    </row>
    <row r="3115" spans="1:2" x14ac:dyDescent="0.2">
      <c r="A3115"/>
      <c r="B3115" s="82"/>
    </row>
    <row r="3116" spans="1:2" x14ac:dyDescent="0.2">
      <c r="A3116"/>
      <c r="B3116" s="82"/>
    </row>
    <row r="3117" spans="1:2" x14ac:dyDescent="0.2">
      <c r="A3117"/>
      <c r="B3117" s="82"/>
    </row>
    <row r="3118" spans="1:2" x14ac:dyDescent="0.2">
      <c r="A3118"/>
      <c r="B3118" s="82"/>
    </row>
    <row r="3119" spans="1:2" x14ac:dyDescent="0.2">
      <c r="A3119"/>
      <c r="B3119" s="82"/>
    </row>
    <row r="3120" spans="1:2" x14ac:dyDescent="0.2">
      <c r="A3120"/>
      <c r="B3120" s="82"/>
    </row>
    <row r="3121" spans="1:2" x14ac:dyDescent="0.2">
      <c r="A3121"/>
      <c r="B3121" s="82"/>
    </row>
    <row r="3122" spans="1:2" x14ac:dyDescent="0.2">
      <c r="A3122"/>
      <c r="B3122" s="82"/>
    </row>
    <row r="3123" spans="1:2" x14ac:dyDescent="0.2">
      <c r="A3123"/>
      <c r="B3123" s="82"/>
    </row>
    <row r="3124" spans="1:2" x14ac:dyDescent="0.2">
      <c r="A3124"/>
      <c r="B3124" s="82"/>
    </row>
    <row r="3125" spans="1:2" x14ac:dyDescent="0.2">
      <c r="A3125"/>
      <c r="B3125" s="82"/>
    </row>
    <row r="3126" spans="1:2" x14ac:dyDescent="0.2">
      <c r="A3126"/>
      <c r="B3126" s="82"/>
    </row>
    <row r="3127" spans="1:2" x14ac:dyDescent="0.2">
      <c r="A3127"/>
      <c r="B3127" s="82"/>
    </row>
    <row r="3128" spans="1:2" x14ac:dyDescent="0.2">
      <c r="A3128"/>
      <c r="B3128" s="82"/>
    </row>
    <row r="3129" spans="1:2" x14ac:dyDescent="0.2">
      <c r="A3129"/>
      <c r="B3129" s="82"/>
    </row>
    <row r="3130" spans="1:2" x14ac:dyDescent="0.2">
      <c r="A3130"/>
      <c r="B3130" s="82"/>
    </row>
    <row r="3131" spans="1:2" x14ac:dyDescent="0.2">
      <c r="A3131"/>
      <c r="B3131" s="82"/>
    </row>
    <row r="3132" spans="1:2" x14ac:dyDescent="0.2">
      <c r="A3132"/>
      <c r="B3132" s="82"/>
    </row>
    <row r="3133" spans="1:2" x14ac:dyDescent="0.2">
      <c r="A3133"/>
      <c r="B3133" s="82"/>
    </row>
    <row r="3134" spans="1:2" x14ac:dyDescent="0.2">
      <c r="A3134"/>
      <c r="B3134" s="82"/>
    </row>
    <row r="3135" spans="1:2" x14ac:dyDescent="0.2">
      <c r="A3135"/>
      <c r="B3135" s="82"/>
    </row>
    <row r="3136" spans="1:2" x14ac:dyDescent="0.2">
      <c r="A3136"/>
      <c r="B3136" s="82"/>
    </row>
    <row r="3137" spans="1:2" x14ac:dyDescent="0.2">
      <c r="A3137"/>
      <c r="B3137" s="82"/>
    </row>
    <row r="3138" spans="1:2" x14ac:dyDescent="0.2">
      <c r="A3138"/>
      <c r="B3138" s="82"/>
    </row>
    <row r="3139" spans="1:2" x14ac:dyDescent="0.2">
      <c r="A3139"/>
      <c r="B3139" s="82"/>
    </row>
    <row r="3140" spans="1:2" x14ac:dyDescent="0.2">
      <c r="A3140"/>
      <c r="B3140" s="82"/>
    </row>
    <row r="3141" spans="1:2" x14ac:dyDescent="0.2">
      <c r="A3141"/>
      <c r="B3141" s="82"/>
    </row>
    <row r="3142" spans="1:2" x14ac:dyDescent="0.2">
      <c r="A3142"/>
      <c r="B3142" s="82"/>
    </row>
    <row r="3143" spans="1:2" x14ac:dyDescent="0.2">
      <c r="A3143"/>
      <c r="B3143" s="82"/>
    </row>
    <row r="3144" spans="1:2" x14ac:dyDescent="0.2">
      <c r="A3144"/>
      <c r="B3144" s="82"/>
    </row>
    <row r="3145" spans="1:2" x14ac:dyDescent="0.2">
      <c r="A3145"/>
      <c r="B3145" s="82"/>
    </row>
    <row r="3146" spans="1:2" x14ac:dyDescent="0.2">
      <c r="A3146"/>
      <c r="B3146" s="82"/>
    </row>
    <row r="3147" spans="1:2" x14ac:dyDescent="0.2">
      <c r="A3147"/>
      <c r="B3147" s="82"/>
    </row>
    <row r="3148" spans="1:2" x14ac:dyDescent="0.2">
      <c r="A3148"/>
      <c r="B3148" s="82"/>
    </row>
    <row r="3149" spans="1:2" x14ac:dyDescent="0.2">
      <c r="A3149"/>
      <c r="B3149" s="82"/>
    </row>
    <row r="3150" spans="1:2" x14ac:dyDescent="0.2">
      <c r="A3150"/>
      <c r="B3150" s="82"/>
    </row>
    <row r="3151" spans="1:2" x14ac:dyDescent="0.2">
      <c r="A3151"/>
      <c r="B3151" s="82"/>
    </row>
    <row r="3152" spans="1:2" x14ac:dyDescent="0.2">
      <c r="A3152"/>
      <c r="B3152" s="82"/>
    </row>
    <row r="3153" spans="1:2" x14ac:dyDescent="0.2">
      <c r="A3153"/>
      <c r="B3153" s="82"/>
    </row>
    <row r="3154" spans="1:2" x14ac:dyDescent="0.2">
      <c r="A3154"/>
      <c r="B3154" s="82"/>
    </row>
    <row r="3155" spans="1:2" x14ac:dyDescent="0.2">
      <c r="A3155"/>
      <c r="B3155" s="82"/>
    </row>
    <row r="3156" spans="1:2" x14ac:dyDescent="0.2">
      <c r="A3156"/>
      <c r="B3156" s="82"/>
    </row>
    <row r="3157" spans="1:2" x14ac:dyDescent="0.2">
      <c r="A3157"/>
      <c r="B3157" s="82"/>
    </row>
    <row r="3158" spans="1:2" x14ac:dyDescent="0.2">
      <c r="A3158"/>
      <c r="B3158" s="82"/>
    </row>
    <row r="3159" spans="1:2" x14ac:dyDescent="0.2">
      <c r="A3159"/>
      <c r="B3159" s="82"/>
    </row>
    <row r="3160" spans="1:2" x14ac:dyDescent="0.2">
      <c r="A3160"/>
      <c r="B3160" s="82"/>
    </row>
    <row r="3161" spans="1:2" x14ac:dyDescent="0.2">
      <c r="A3161"/>
      <c r="B3161" s="82"/>
    </row>
    <row r="3162" spans="1:2" x14ac:dyDescent="0.2">
      <c r="A3162"/>
      <c r="B3162" s="82"/>
    </row>
    <row r="3163" spans="1:2" x14ac:dyDescent="0.2">
      <c r="A3163"/>
      <c r="B3163" s="82"/>
    </row>
    <row r="3164" spans="1:2" x14ac:dyDescent="0.2">
      <c r="A3164"/>
      <c r="B3164" s="82"/>
    </row>
    <row r="3165" spans="1:2" x14ac:dyDescent="0.2">
      <c r="A3165"/>
      <c r="B3165" s="82"/>
    </row>
    <row r="3166" spans="1:2" x14ac:dyDescent="0.2">
      <c r="A3166"/>
      <c r="B3166" s="82"/>
    </row>
    <row r="3167" spans="1:2" x14ac:dyDescent="0.2">
      <c r="A3167"/>
      <c r="B3167" s="82"/>
    </row>
    <row r="3168" spans="1:2" x14ac:dyDescent="0.2">
      <c r="A3168"/>
      <c r="B3168" s="82"/>
    </row>
    <row r="3169" spans="1:2" x14ac:dyDescent="0.2">
      <c r="A3169"/>
      <c r="B3169" s="82"/>
    </row>
    <row r="3170" spans="1:2" x14ac:dyDescent="0.2">
      <c r="A3170"/>
      <c r="B3170" s="82"/>
    </row>
    <row r="3171" spans="1:2" x14ac:dyDescent="0.2">
      <c r="A3171"/>
      <c r="B3171" s="82"/>
    </row>
    <row r="3172" spans="1:2" x14ac:dyDescent="0.2">
      <c r="A3172"/>
      <c r="B3172" s="82"/>
    </row>
    <row r="3173" spans="1:2" x14ac:dyDescent="0.2">
      <c r="A3173"/>
      <c r="B3173" s="82"/>
    </row>
    <row r="3174" spans="1:2" x14ac:dyDescent="0.2">
      <c r="A3174"/>
      <c r="B3174" s="82"/>
    </row>
    <row r="3175" spans="1:2" x14ac:dyDescent="0.2">
      <c r="A3175"/>
      <c r="B3175" s="82"/>
    </row>
    <row r="3176" spans="1:2" x14ac:dyDescent="0.2">
      <c r="A3176"/>
      <c r="B3176" s="82"/>
    </row>
    <row r="3177" spans="1:2" x14ac:dyDescent="0.2">
      <c r="A3177"/>
      <c r="B3177" s="82"/>
    </row>
    <row r="3178" spans="1:2" x14ac:dyDescent="0.2">
      <c r="A3178"/>
      <c r="B3178" s="82"/>
    </row>
    <row r="3179" spans="1:2" x14ac:dyDescent="0.2">
      <c r="A3179"/>
      <c r="B3179" s="82"/>
    </row>
    <row r="3180" spans="1:2" x14ac:dyDescent="0.2">
      <c r="A3180"/>
      <c r="B3180" s="82"/>
    </row>
    <row r="3181" spans="1:2" x14ac:dyDescent="0.2">
      <c r="A3181"/>
      <c r="B3181" s="82"/>
    </row>
    <row r="3182" spans="1:2" x14ac:dyDescent="0.2">
      <c r="A3182"/>
      <c r="B3182" s="82"/>
    </row>
    <row r="3183" spans="1:2" x14ac:dyDescent="0.2">
      <c r="A3183"/>
      <c r="B3183" s="82"/>
    </row>
    <row r="3184" spans="1:2" x14ac:dyDescent="0.2">
      <c r="A3184"/>
      <c r="B3184" s="82"/>
    </row>
    <row r="3185" spans="1:2" x14ac:dyDescent="0.2">
      <c r="A3185"/>
      <c r="B3185" s="82"/>
    </row>
    <row r="3186" spans="1:2" x14ac:dyDescent="0.2">
      <c r="A3186"/>
      <c r="B3186" s="82"/>
    </row>
    <row r="3187" spans="1:2" x14ac:dyDescent="0.2">
      <c r="A3187"/>
      <c r="B3187" s="82"/>
    </row>
    <row r="3188" spans="1:2" x14ac:dyDescent="0.2">
      <c r="A3188"/>
      <c r="B3188" s="82"/>
    </row>
    <row r="3189" spans="1:2" x14ac:dyDescent="0.2">
      <c r="A3189"/>
      <c r="B3189" s="82"/>
    </row>
    <row r="3190" spans="1:2" x14ac:dyDescent="0.2">
      <c r="A3190"/>
      <c r="B3190" s="82"/>
    </row>
    <row r="3191" spans="1:2" x14ac:dyDescent="0.2">
      <c r="A3191"/>
      <c r="B3191" s="82"/>
    </row>
    <row r="3192" spans="1:2" x14ac:dyDescent="0.2">
      <c r="A3192"/>
      <c r="B3192" s="82"/>
    </row>
    <row r="3193" spans="1:2" x14ac:dyDescent="0.2">
      <c r="A3193"/>
      <c r="B3193" s="82"/>
    </row>
    <row r="3194" spans="1:2" x14ac:dyDescent="0.2">
      <c r="A3194"/>
      <c r="B3194" s="82"/>
    </row>
    <row r="3195" spans="1:2" x14ac:dyDescent="0.2">
      <c r="A3195"/>
      <c r="B3195" s="82"/>
    </row>
    <row r="3196" spans="1:2" x14ac:dyDescent="0.2">
      <c r="A3196"/>
      <c r="B3196" s="82"/>
    </row>
    <row r="3197" spans="1:2" x14ac:dyDescent="0.2">
      <c r="A3197"/>
      <c r="B3197" s="82"/>
    </row>
    <row r="3198" spans="1:2" x14ac:dyDescent="0.2">
      <c r="A3198"/>
      <c r="B3198" s="82"/>
    </row>
    <row r="3199" spans="1:2" x14ac:dyDescent="0.2">
      <c r="A3199"/>
      <c r="B3199" s="82"/>
    </row>
    <row r="3200" spans="1:2" x14ac:dyDescent="0.2">
      <c r="A3200"/>
      <c r="B3200" s="82"/>
    </row>
    <row r="3201" spans="1:2" x14ac:dyDescent="0.2">
      <c r="A3201"/>
      <c r="B3201" s="82"/>
    </row>
    <row r="3202" spans="1:2" x14ac:dyDescent="0.2">
      <c r="A3202"/>
      <c r="B3202" s="82"/>
    </row>
    <row r="3203" spans="1:2" x14ac:dyDescent="0.2">
      <c r="A3203"/>
      <c r="B3203" s="82"/>
    </row>
    <row r="3204" spans="1:2" x14ac:dyDescent="0.2">
      <c r="A3204"/>
      <c r="B3204" s="82"/>
    </row>
    <row r="3205" spans="1:2" x14ac:dyDescent="0.2">
      <c r="A3205"/>
      <c r="B3205" s="82"/>
    </row>
    <row r="3206" spans="1:2" x14ac:dyDescent="0.2">
      <c r="A3206"/>
      <c r="B3206" s="82"/>
    </row>
    <row r="3207" spans="1:2" x14ac:dyDescent="0.2">
      <c r="A3207"/>
      <c r="B3207" s="82"/>
    </row>
    <row r="3208" spans="1:2" x14ac:dyDescent="0.2">
      <c r="A3208"/>
      <c r="B3208" s="82"/>
    </row>
    <row r="3209" spans="1:2" x14ac:dyDescent="0.2">
      <c r="A3209"/>
      <c r="B3209" s="82"/>
    </row>
    <row r="3210" spans="1:2" x14ac:dyDescent="0.2">
      <c r="A3210"/>
      <c r="B3210" s="82"/>
    </row>
    <row r="3211" spans="1:2" x14ac:dyDescent="0.2">
      <c r="A3211"/>
      <c r="B3211" s="82"/>
    </row>
    <row r="3212" spans="1:2" x14ac:dyDescent="0.2">
      <c r="A3212"/>
      <c r="B3212" s="82"/>
    </row>
    <row r="3213" spans="1:2" x14ac:dyDescent="0.2">
      <c r="A3213"/>
      <c r="B3213" s="82"/>
    </row>
    <row r="3214" spans="1:2" x14ac:dyDescent="0.2">
      <c r="A3214"/>
      <c r="B3214" s="82"/>
    </row>
    <row r="3215" spans="1:2" x14ac:dyDescent="0.2">
      <c r="A3215"/>
      <c r="B3215" s="82"/>
    </row>
    <row r="3216" spans="1:2" x14ac:dyDescent="0.2">
      <c r="A3216"/>
      <c r="B3216" s="82"/>
    </row>
    <row r="3217" spans="1:2" x14ac:dyDescent="0.2">
      <c r="A3217"/>
      <c r="B3217" s="82"/>
    </row>
    <row r="3218" spans="1:2" x14ac:dyDescent="0.2">
      <c r="A3218"/>
      <c r="B3218" s="82"/>
    </row>
    <row r="3219" spans="1:2" x14ac:dyDescent="0.2">
      <c r="A3219"/>
      <c r="B3219" s="82"/>
    </row>
    <row r="3220" spans="1:2" x14ac:dyDescent="0.2">
      <c r="A3220"/>
      <c r="B3220" s="82"/>
    </row>
    <row r="3221" spans="1:2" x14ac:dyDescent="0.2">
      <c r="A3221"/>
      <c r="B3221" s="82"/>
    </row>
    <row r="3222" spans="1:2" x14ac:dyDescent="0.2">
      <c r="A3222"/>
      <c r="B3222" s="82"/>
    </row>
    <row r="3223" spans="1:2" x14ac:dyDescent="0.2">
      <c r="A3223"/>
      <c r="B3223" s="82"/>
    </row>
    <row r="3224" spans="1:2" x14ac:dyDescent="0.2">
      <c r="A3224"/>
      <c r="B3224" s="82"/>
    </row>
    <row r="3225" spans="1:2" x14ac:dyDescent="0.2">
      <c r="A3225"/>
      <c r="B3225" s="82"/>
    </row>
    <row r="3226" spans="1:2" x14ac:dyDescent="0.2">
      <c r="A3226"/>
      <c r="B3226" s="82"/>
    </row>
    <row r="3227" spans="1:2" x14ac:dyDescent="0.2">
      <c r="A3227"/>
      <c r="B3227" s="82"/>
    </row>
    <row r="3228" spans="1:2" x14ac:dyDescent="0.2">
      <c r="A3228"/>
      <c r="B3228" s="82"/>
    </row>
    <row r="3229" spans="1:2" x14ac:dyDescent="0.2">
      <c r="A3229"/>
      <c r="B3229" s="82"/>
    </row>
    <row r="3230" spans="1:2" x14ac:dyDescent="0.2">
      <c r="A3230"/>
      <c r="B3230" s="82"/>
    </row>
    <row r="3231" spans="1:2" x14ac:dyDescent="0.2">
      <c r="A3231"/>
      <c r="B3231" s="82"/>
    </row>
    <row r="3232" spans="1:2" x14ac:dyDescent="0.2">
      <c r="A3232"/>
      <c r="B3232" s="82"/>
    </row>
    <row r="3233" spans="1:2" x14ac:dyDescent="0.2">
      <c r="A3233"/>
      <c r="B3233" s="82"/>
    </row>
    <row r="3234" spans="1:2" x14ac:dyDescent="0.2">
      <c r="A3234"/>
      <c r="B3234" s="82"/>
    </row>
    <row r="3235" spans="1:2" x14ac:dyDescent="0.2">
      <c r="A3235"/>
      <c r="B3235" s="82"/>
    </row>
    <row r="3236" spans="1:2" x14ac:dyDescent="0.2">
      <c r="A3236"/>
      <c r="B3236" s="82"/>
    </row>
    <row r="3237" spans="1:2" x14ac:dyDescent="0.2">
      <c r="A3237"/>
      <c r="B3237" s="82"/>
    </row>
    <row r="3238" spans="1:2" x14ac:dyDescent="0.2">
      <c r="A3238"/>
      <c r="B3238" s="82"/>
    </row>
    <row r="3239" spans="1:2" x14ac:dyDescent="0.2">
      <c r="A3239"/>
      <c r="B3239" s="82"/>
    </row>
    <row r="3240" spans="1:2" x14ac:dyDescent="0.2">
      <c r="A3240"/>
      <c r="B3240" s="82"/>
    </row>
    <row r="3241" spans="1:2" x14ac:dyDescent="0.2">
      <c r="A3241"/>
      <c r="B3241" s="82"/>
    </row>
    <row r="3242" spans="1:2" x14ac:dyDescent="0.2">
      <c r="A3242"/>
      <c r="B3242" s="82"/>
    </row>
    <row r="3243" spans="1:2" x14ac:dyDescent="0.2">
      <c r="A3243"/>
      <c r="B3243" s="82"/>
    </row>
    <row r="3244" spans="1:2" x14ac:dyDescent="0.2">
      <c r="A3244"/>
      <c r="B3244" s="82"/>
    </row>
    <row r="3245" spans="1:2" x14ac:dyDescent="0.2">
      <c r="A3245"/>
      <c r="B3245" s="82"/>
    </row>
    <row r="3246" spans="1:2" x14ac:dyDescent="0.2">
      <c r="A3246"/>
      <c r="B3246" s="82"/>
    </row>
    <row r="3247" spans="1:2" x14ac:dyDescent="0.2">
      <c r="A3247"/>
      <c r="B3247" s="82"/>
    </row>
    <row r="3248" spans="1:2" x14ac:dyDescent="0.2">
      <c r="A3248"/>
      <c r="B3248" s="82"/>
    </row>
    <row r="3249" spans="1:2" x14ac:dyDescent="0.2">
      <c r="A3249"/>
      <c r="B3249" s="82"/>
    </row>
    <row r="3250" spans="1:2" x14ac:dyDescent="0.2">
      <c r="A3250"/>
      <c r="B3250" s="82"/>
    </row>
    <row r="3251" spans="1:2" x14ac:dyDescent="0.2">
      <c r="A3251"/>
      <c r="B3251" s="82"/>
    </row>
    <row r="3252" spans="1:2" x14ac:dyDescent="0.2">
      <c r="A3252"/>
      <c r="B3252" s="82"/>
    </row>
    <row r="3253" spans="1:2" x14ac:dyDescent="0.2">
      <c r="A3253"/>
      <c r="B3253" s="82"/>
    </row>
    <row r="3254" spans="1:2" x14ac:dyDescent="0.2">
      <c r="A3254"/>
      <c r="B3254" s="82"/>
    </row>
    <row r="3255" spans="1:2" x14ac:dyDescent="0.2">
      <c r="A3255"/>
      <c r="B3255" s="82"/>
    </row>
    <row r="3256" spans="1:2" x14ac:dyDescent="0.2">
      <c r="A3256"/>
      <c r="B3256" s="82"/>
    </row>
    <row r="3257" spans="1:2" x14ac:dyDescent="0.2">
      <c r="A3257"/>
      <c r="B3257" s="82"/>
    </row>
    <row r="3258" spans="1:2" x14ac:dyDescent="0.2">
      <c r="A3258"/>
      <c r="B3258" s="82"/>
    </row>
    <row r="3259" spans="1:2" x14ac:dyDescent="0.2">
      <c r="A3259"/>
      <c r="B3259" s="82"/>
    </row>
    <row r="3260" spans="1:2" x14ac:dyDescent="0.2">
      <c r="A3260"/>
      <c r="B3260" s="82"/>
    </row>
    <row r="3261" spans="1:2" x14ac:dyDescent="0.2">
      <c r="A3261"/>
      <c r="B3261" s="82"/>
    </row>
    <row r="3262" spans="1:2" x14ac:dyDescent="0.2">
      <c r="A3262"/>
      <c r="B3262" s="82"/>
    </row>
    <row r="3263" spans="1:2" x14ac:dyDescent="0.2">
      <c r="A3263"/>
      <c r="B3263" s="82"/>
    </row>
    <row r="3264" spans="1:2" x14ac:dyDescent="0.2">
      <c r="A3264"/>
      <c r="B3264" s="82"/>
    </row>
    <row r="3265" spans="1:2" x14ac:dyDescent="0.2">
      <c r="A3265"/>
      <c r="B3265" s="82"/>
    </row>
    <row r="3266" spans="1:2" x14ac:dyDescent="0.2">
      <c r="A3266"/>
      <c r="B3266" s="82"/>
    </row>
    <row r="3267" spans="1:2" x14ac:dyDescent="0.2">
      <c r="A3267"/>
      <c r="B3267" s="82"/>
    </row>
    <row r="3268" spans="1:2" x14ac:dyDescent="0.2">
      <c r="A3268"/>
      <c r="B3268" s="82"/>
    </row>
    <row r="3269" spans="1:2" x14ac:dyDescent="0.2">
      <c r="A3269"/>
      <c r="B3269" s="82"/>
    </row>
    <row r="3270" spans="1:2" x14ac:dyDescent="0.2">
      <c r="A3270"/>
      <c r="B3270" s="82"/>
    </row>
    <row r="3271" spans="1:2" x14ac:dyDescent="0.2">
      <c r="A3271"/>
      <c r="B3271" s="82"/>
    </row>
    <row r="3272" spans="1:2" x14ac:dyDescent="0.2">
      <c r="A3272"/>
      <c r="B3272" s="82"/>
    </row>
    <row r="3273" spans="1:2" x14ac:dyDescent="0.2">
      <c r="A3273"/>
      <c r="B3273" s="82"/>
    </row>
    <row r="3274" spans="1:2" x14ac:dyDescent="0.2">
      <c r="A3274"/>
      <c r="B3274" s="82"/>
    </row>
    <row r="3275" spans="1:2" x14ac:dyDescent="0.2">
      <c r="A3275"/>
      <c r="B3275" s="82"/>
    </row>
    <row r="3276" spans="1:2" x14ac:dyDescent="0.2">
      <c r="A3276"/>
      <c r="B3276" s="82"/>
    </row>
    <row r="3277" spans="1:2" x14ac:dyDescent="0.2">
      <c r="A3277"/>
      <c r="B3277" s="82"/>
    </row>
    <row r="3278" spans="1:2" x14ac:dyDescent="0.2">
      <c r="A3278"/>
      <c r="B3278" s="82"/>
    </row>
    <row r="3279" spans="1:2" x14ac:dyDescent="0.2">
      <c r="A3279"/>
      <c r="B3279" s="82"/>
    </row>
    <row r="3280" spans="1:2" x14ac:dyDescent="0.2">
      <c r="A3280"/>
      <c r="B3280" s="82"/>
    </row>
    <row r="3281" spans="1:2" x14ac:dyDescent="0.2">
      <c r="A3281"/>
      <c r="B3281" s="82"/>
    </row>
    <row r="3282" spans="1:2" x14ac:dyDescent="0.2">
      <c r="A3282"/>
      <c r="B3282" s="82"/>
    </row>
    <row r="3283" spans="1:2" x14ac:dyDescent="0.2">
      <c r="A3283"/>
      <c r="B3283" s="82"/>
    </row>
    <row r="3284" spans="1:2" x14ac:dyDescent="0.2">
      <c r="A3284"/>
      <c r="B3284" s="82"/>
    </row>
    <row r="3285" spans="1:2" x14ac:dyDescent="0.2">
      <c r="A3285"/>
      <c r="B3285" s="82"/>
    </row>
    <row r="3286" spans="1:2" x14ac:dyDescent="0.2">
      <c r="A3286"/>
      <c r="B3286" s="82"/>
    </row>
    <row r="3287" spans="1:2" x14ac:dyDescent="0.2">
      <c r="A3287"/>
      <c r="B3287" s="82"/>
    </row>
    <row r="3288" spans="1:2" x14ac:dyDescent="0.2">
      <c r="A3288"/>
      <c r="B3288" s="82"/>
    </row>
    <row r="3289" spans="1:2" x14ac:dyDescent="0.2">
      <c r="A3289"/>
      <c r="B3289" s="82"/>
    </row>
    <row r="3290" spans="1:2" x14ac:dyDescent="0.2">
      <c r="A3290"/>
      <c r="B3290" s="82"/>
    </row>
    <row r="3291" spans="1:2" x14ac:dyDescent="0.2">
      <c r="A3291"/>
      <c r="B3291" s="82"/>
    </row>
    <row r="3292" spans="1:2" x14ac:dyDescent="0.2">
      <c r="A3292"/>
      <c r="B3292" s="82"/>
    </row>
    <row r="3293" spans="1:2" x14ac:dyDescent="0.2">
      <c r="A3293"/>
      <c r="B3293" s="82"/>
    </row>
    <row r="3294" spans="1:2" x14ac:dyDescent="0.2">
      <c r="A3294"/>
      <c r="B3294" s="82"/>
    </row>
    <row r="3295" spans="1:2" x14ac:dyDescent="0.2">
      <c r="A3295"/>
      <c r="B3295" s="82"/>
    </row>
    <row r="3296" spans="1:2" x14ac:dyDescent="0.2">
      <c r="A3296"/>
      <c r="B3296" s="82"/>
    </row>
    <row r="3297" spans="1:2" x14ac:dyDescent="0.2">
      <c r="A3297"/>
      <c r="B3297" s="82"/>
    </row>
    <row r="3298" spans="1:2" x14ac:dyDescent="0.2">
      <c r="A3298"/>
      <c r="B3298" s="82"/>
    </row>
    <row r="3299" spans="1:2" x14ac:dyDescent="0.2">
      <c r="A3299"/>
      <c r="B3299" s="82"/>
    </row>
    <row r="3300" spans="1:2" x14ac:dyDescent="0.2">
      <c r="A3300"/>
      <c r="B3300" s="82"/>
    </row>
    <row r="3301" spans="1:2" x14ac:dyDescent="0.2">
      <c r="A3301"/>
      <c r="B3301" s="82"/>
    </row>
    <row r="3302" spans="1:2" x14ac:dyDescent="0.2">
      <c r="A3302"/>
      <c r="B3302" s="82"/>
    </row>
    <row r="3303" spans="1:2" x14ac:dyDescent="0.2">
      <c r="A3303"/>
      <c r="B3303" s="82"/>
    </row>
    <row r="3304" spans="1:2" x14ac:dyDescent="0.2">
      <c r="A3304"/>
      <c r="B3304" s="82"/>
    </row>
    <row r="3305" spans="1:2" x14ac:dyDescent="0.2">
      <c r="A3305"/>
      <c r="B3305" s="82"/>
    </row>
    <row r="3306" spans="1:2" x14ac:dyDescent="0.2">
      <c r="A3306"/>
      <c r="B3306" s="82"/>
    </row>
    <row r="3307" spans="1:2" x14ac:dyDescent="0.2">
      <c r="A3307"/>
      <c r="B3307" s="82"/>
    </row>
    <row r="3308" spans="1:2" x14ac:dyDescent="0.2">
      <c r="A3308"/>
      <c r="B3308" s="82"/>
    </row>
    <row r="3309" spans="1:2" x14ac:dyDescent="0.2">
      <c r="A3309"/>
      <c r="B3309" s="82"/>
    </row>
    <row r="3310" spans="1:2" x14ac:dyDescent="0.2">
      <c r="A3310"/>
      <c r="B3310" s="82"/>
    </row>
    <row r="3311" spans="1:2" x14ac:dyDescent="0.2">
      <c r="A3311"/>
      <c r="B3311" s="82"/>
    </row>
    <row r="3312" spans="1:2" x14ac:dyDescent="0.2">
      <c r="A3312"/>
      <c r="B3312" s="82"/>
    </row>
    <row r="3313" spans="1:2" x14ac:dyDescent="0.2">
      <c r="A3313"/>
      <c r="B3313" s="82"/>
    </row>
    <row r="3314" spans="1:2" x14ac:dyDescent="0.2">
      <c r="A3314"/>
      <c r="B3314" s="82"/>
    </row>
    <row r="3315" spans="1:2" x14ac:dyDescent="0.2">
      <c r="A3315"/>
      <c r="B3315" s="82"/>
    </row>
    <row r="3316" spans="1:2" x14ac:dyDescent="0.2">
      <c r="A3316"/>
      <c r="B3316" s="82"/>
    </row>
    <row r="3317" spans="1:2" x14ac:dyDescent="0.2">
      <c r="A3317"/>
      <c r="B3317" s="82"/>
    </row>
    <row r="3318" spans="1:2" x14ac:dyDescent="0.2">
      <c r="A3318"/>
      <c r="B3318" s="82"/>
    </row>
    <row r="3319" spans="1:2" x14ac:dyDescent="0.2">
      <c r="A3319"/>
      <c r="B3319" s="82"/>
    </row>
    <row r="3320" spans="1:2" x14ac:dyDescent="0.2">
      <c r="A3320"/>
      <c r="B3320" s="82"/>
    </row>
    <row r="3321" spans="1:2" x14ac:dyDescent="0.2">
      <c r="B3321" s="89"/>
    </row>
    <row r="3322" spans="1:2" x14ac:dyDescent="0.2">
      <c r="B3322" s="89"/>
    </row>
    <row r="3323" spans="1:2" x14ac:dyDescent="0.2">
      <c r="B3323" s="89"/>
    </row>
    <row r="3324" spans="1:2" x14ac:dyDescent="0.2">
      <c r="B3324" s="89"/>
    </row>
    <row r="3325" spans="1:2" x14ac:dyDescent="0.2">
      <c r="B3325" s="89"/>
    </row>
    <row r="3326" spans="1:2" x14ac:dyDescent="0.2">
      <c r="B3326" s="89"/>
    </row>
    <row r="3327" spans="1:2" x14ac:dyDescent="0.2">
      <c r="B3327" s="89"/>
    </row>
    <row r="3328" spans="1:2" x14ac:dyDescent="0.2">
      <c r="B3328" s="89"/>
    </row>
    <row r="3329" spans="2:2" x14ac:dyDescent="0.2">
      <c r="B3329" s="89"/>
    </row>
    <row r="3330" spans="2:2" x14ac:dyDescent="0.2">
      <c r="B3330" s="89"/>
    </row>
    <row r="3331" spans="2:2" x14ac:dyDescent="0.2">
      <c r="B3331" s="89"/>
    </row>
    <row r="3332" spans="2:2" x14ac:dyDescent="0.2">
      <c r="B3332" s="89"/>
    </row>
    <row r="3333" spans="2:2" x14ac:dyDescent="0.2">
      <c r="B3333" s="89"/>
    </row>
    <row r="3334" spans="2:2" x14ac:dyDescent="0.2">
      <c r="B3334" s="89"/>
    </row>
    <row r="3335" spans="2:2" x14ac:dyDescent="0.2">
      <c r="B3335" s="89"/>
    </row>
    <row r="3336" spans="2:2" x14ac:dyDescent="0.2">
      <c r="B3336" s="89"/>
    </row>
    <row r="3337" spans="2:2" x14ac:dyDescent="0.2">
      <c r="B3337" s="89"/>
    </row>
    <row r="3338" spans="2:2" x14ac:dyDescent="0.2">
      <c r="B3338" s="89"/>
    </row>
    <row r="3339" spans="2:2" x14ac:dyDescent="0.2">
      <c r="B3339" s="89"/>
    </row>
    <row r="3340" spans="2:2" x14ac:dyDescent="0.2">
      <c r="B3340" s="89"/>
    </row>
    <row r="3341" spans="2:2" x14ac:dyDescent="0.2">
      <c r="B3341" s="89"/>
    </row>
    <row r="3342" spans="2:2" x14ac:dyDescent="0.2">
      <c r="B3342" s="89"/>
    </row>
    <row r="3343" spans="2:2" x14ac:dyDescent="0.2">
      <c r="B3343" s="89"/>
    </row>
    <row r="3344" spans="2:2" x14ac:dyDescent="0.2">
      <c r="B3344" s="89"/>
    </row>
    <row r="3345" spans="2:2" x14ac:dyDescent="0.2">
      <c r="B3345" s="89"/>
    </row>
    <row r="3346" spans="2:2" x14ac:dyDescent="0.2">
      <c r="B3346" s="89"/>
    </row>
    <row r="3347" spans="2:2" x14ac:dyDescent="0.2">
      <c r="B3347" s="89"/>
    </row>
    <row r="3348" spans="2:2" x14ac:dyDescent="0.2">
      <c r="B3348" s="89"/>
    </row>
    <row r="3349" spans="2:2" x14ac:dyDescent="0.2">
      <c r="B3349" s="89"/>
    </row>
    <row r="3350" spans="2:2" x14ac:dyDescent="0.2">
      <c r="B3350" s="89"/>
    </row>
    <row r="3351" spans="2:2" x14ac:dyDescent="0.2">
      <c r="B3351" s="89"/>
    </row>
    <row r="3352" spans="2:2" x14ac:dyDescent="0.2">
      <c r="B3352" s="89"/>
    </row>
    <row r="3353" spans="2:2" x14ac:dyDescent="0.2">
      <c r="B3353" s="89"/>
    </row>
    <row r="3354" spans="2:2" x14ac:dyDescent="0.2">
      <c r="B3354" s="89"/>
    </row>
    <row r="3355" spans="2:2" x14ac:dyDescent="0.2">
      <c r="B3355" s="89"/>
    </row>
    <row r="3356" spans="2:2" x14ac:dyDescent="0.2">
      <c r="B3356" s="89"/>
    </row>
    <row r="3357" spans="2:2" x14ac:dyDescent="0.2">
      <c r="B3357" s="89"/>
    </row>
    <row r="3358" spans="2:2" x14ac:dyDescent="0.2">
      <c r="B3358" s="89"/>
    </row>
    <row r="3359" spans="2:2" x14ac:dyDescent="0.2">
      <c r="B3359" s="89"/>
    </row>
    <row r="3360" spans="2:2" x14ac:dyDescent="0.2">
      <c r="B3360" s="89"/>
    </row>
    <row r="3361" spans="2:2" x14ac:dyDescent="0.2">
      <c r="B3361" s="89"/>
    </row>
    <row r="3362" spans="2:2" x14ac:dyDescent="0.2">
      <c r="B3362" s="89"/>
    </row>
    <row r="3363" spans="2:2" x14ac:dyDescent="0.2">
      <c r="B3363" s="89"/>
    </row>
    <row r="3364" spans="2:2" x14ac:dyDescent="0.2">
      <c r="B3364" s="89"/>
    </row>
    <row r="3365" spans="2:2" x14ac:dyDescent="0.2">
      <c r="B3365" s="89"/>
    </row>
    <row r="3366" spans="2:2" x14ac:dyDescent="0.2">
      <c r="B3366" s="89"/>
    </row>
    <row r="3367" spans="2:2" x14ac:dyDescent="0.2">
      <c r="B3367" s="89"/>
    </row>
    <row r="3368" spans="2:2" x14ac:dyDescent="0.2">
      <c r="B3368" s="89"/>
    </row>
    <row r="3369" spans="2:2" x14ac:dyDescent="0.2">
      <c r="B3369" s="89"/>
    </row>
    <row r="3370" spans="2:2" x14ac:dyDescent="0.2">
      <c r="B3370" s="89"/>
    </row>
    <row r="3371" spans="2:2" x14ac:dyDescent="0.2">
      <c r="B3371" s="89"/>
    </row>
    <row r="3372" spans="2:2" x14ac:dyDescent="0.2">
      <c r="B3372" s="89"/>
    </row>
    <row r="3373" spans="2:2" x14ac:dyDescent="0.2">
      <c r="B3373" s="89"/>
    </row>
    <row r="3374" spans="2:2" x14ac:dyDescent="0.2">
      <c r="B3374" s="89"/>
    </row>
    <row r="3375" spans="2:2" x14ac:dyDescent="0.2">
      <c r="B3375" s="89"/>
    </row>
    <row r="3376" spans="2:2" x14ac:dyDescent="0.2">
      <c r="B3376" s="89"/>
    </row>
    <row r="3377" spans="2:2" x14ac:dyDescent="0.2">
      <c r="B3377" s="89"/>
    </row>
    <row r="3378" spans="2:2" x14ac:dyDescent="0.2">
      <c r="B3378" s="89"/>
    </row>
    <row r="3379" spans="2:2" x14ac:dyDescent="0.2">
      <c r="B3379" s="89"/>
    </row>
    <row r="3380" spans="2:2" x14ac:dyDescent="0.2">
      <c r="B3380" s="89"/>
    </row>
    <row r="3381" spans="2:2" x14ac:dyDescent="0.2">
      <c r="B3381" s="89"/>
    </row>
    <row r="3382" spans="2:2" x14ac:dyDescent="0.2">
      <c r="B3382" s="89"/>
    </row>
    <row r="3383" spans="2:2" x14ac:dyDescent="0.2">
      <c r="B3383" s="89"/>
    </row>
    <row r="3384" spans="2:2" x14ac:dyDescent="0.2">
      <c r="B3384" s="89"/>
    </row>
    <row r="3385" spans="2:2" x14ac:dyDescent="0.2">
      <c r="B3385" s="89"/>
    </row>
    <row r="3386" spans="2:2" x14ac:dyDescent="0.2">
      <c r="B3386" s="89"/>
    </row>
    <row r="3387" spans="2:2" x14ac:dyDescent="0.2">
      <c r="B3387" s="89"/>
    </row>
    <row r="3388" spans="2:2" x14ac:dyDescent="0.2">
      <c r="B3388" s="89"/>
    </row>
    <row r="3389" spans="2:2" x14ac:dyDescent="0.2">
      <c r="B3389" s="89"/>
    </row>
    <row r="3390" spans="2:2" x14ac:dyDescent="0.2">
      <c r="B3390" s="89"/>
    </row>
    <row r="3391" spans="2:2" x14ac:dyDescent="0.2">
      <c r="B3391" s="89"/>
    </row>
    <row r="3392" spans="2:2" x14ac:dyDescent="0.2">
      <c r="B3392" s="89"/>
    </row>
    <row r="3393" spans="2:2" x14ac:dyDescent="0.2">
      <c r="B3393" s="89"/>
    </row>
    <row r="3394" spans="2:2" x14ac:dyDescent="0.2">
      <c r="B3394" s="89"/>
    </row>
    <row r="3395" spans="2:2" x14ac:dyDescent="0.2">
      <c r="B3395" s="89"/>
    </row>
    <row r="3396" spans="2:2" x14ac:dyDescent="0.2">
      <c r="B3396" s="89"/>
    </row>
    <row r="3397" spans="2:2" x14ac:dyDescent="0.2">
      <c r="B3397" s="89"/>
    </row>
    <row r="3398" spans="2:2" x14ac:dyDescent="0.2">
      <c r="B3398" s="89"/>
    </row>
    <row r="3399" spans="2:2" x14ac:dyDescent="0.2">
      <c r="B3399" s="89"/>
    </row>
    <row r="3400" spans="2:2" x14ac:dyDescent="0.2">
      <c r="B3400" s="89"/>
    </row>
    <row r="3401" spans="2:2" x14ac:dyDescent="0.2">
      <c r="B3401" s="89"/>
    </row>
    <row r="3402" spans="2:2" x14ac:dyDescent="0.2">
      <c r="B3402" s="89"/>
    </row>
    <row r="3403" spans="2:2" x14ac:dyDescent="0.2">
      <c r="B3403" s="89"/>
    </row>
    <row r="3404" spans="2:2" x14ac:dyDescent="0.2">
      <c r="B3404" s="89"/>
    </row>
    <row r="3405" spans="2:2" x14ac:dyDescent="0.2">
      <c r="B3405" s="89"/>
    </row>
    <row r="3406" spans="2:2" x14ac:dyDescent="0.2">
      <c r="B3406" s="89"/>
    </row>
    <row r="3407" spans="2:2" x14ac:dyDescent="0.2">
      <c r="B3407" s="89"/>
    </row>
    <row r="3408" spans="2:2" x14ac:dyDescent="0.2">
      <c r="B3408" s="89"/>
    </row>
    <row r="3409" spans="2:2" x14ac:dyDescent="0.2">
      <c r="B3409" s="89"/>
    </row>
    <row r="3410" spans="2:2" x14ac:dyDescent="0.2">
      <c r="B3410" s="89"/>
    </row>
    <row r="3411" spans="2:2" x14ac:dyDescent="0.2">
      <c r="B3411" s="89"/>
    </row>
    <row r="3412" spans="2:2" x14ac:dyDescent="0.2">
      <c r="B3412" s="89"/>
    </row>
    <row r="3413" spans="2:2" x14ac:dyDescent="0.2">
      <c r="B3413" s="89"/>
    </row>
    <row r="3414" spans="2:2" x14ac:dyDescent="0.2">
      <c r="B3414" s="89"/>
    </row>
    <row r="3415" spans="2:2" x14ac:dyDescent="0.2">
      <c r="B3415" s="89"/>
    </row>
    <row r="3416" spans="2:2" x14ac:dyDescent="0.2">
      <c r="B3416" s="89"/>
    </row>
    <row r="3417" spans="2:2" x14ac:dyDescent="0.2">
      <c r="B3417" s="89"/>
    </row>
    <row r="3418" spans="2:2" x14ac:dyDescent="0.2">
      <c r="B3418" s="89"/>
    </row>
    <row r="3419" spans="2:2" x14ac:dyDescent="0.2">
      <c r="B3419" s="89"/>
    </row>
    <row r="3420" spans="2:2" x14ac:dyDescent="0.2">
      <c r="B3420" s="89"/>
    </row>
    <row r="3421" spans="2:2" x14ac:dyDescent="0.2">
      <c r="B3421" s="89"/>
    </row>
    <row r="3422" spans="2:2" x14ac:dyDescent="0.2">
      <c r="B3422" s="89"/>
    </row>
    <row r="3423" spans="2:2" x14ac:dyDescent="0.2">
      <c r="B3423" s="89"/>
    </row>
    <row r="3424" spans="2:2" x14ac:dyDescent="0.2">
      <c r="B3424" s="89"/>
    </row>
    <row r="3425" spans="2:2" x14ac:dyDescent="0.2">
      <c r="B3425" s="89"/>
    </row>
    <row r="3426" spans="2:2" x14ac:dyDescent="0.2">
      <c r="B3426" s="89"/>
    </row>
    <row r="3427" spans="2:2" x14ac:dyDescent="0.2">
      <c r="B3427" s="89"/>
    </row>
    <row r="3428" spans="2:2" x14ac:dyDescent="0.2">
      <c r="B3428" s="89"/>
    </row>
    <row r="3429" spans="2:2" x14ac:dyDescent="0.2">
      <c r="B3429" s="89"/>
    </row>
    <row r="3430" spans="2:2" x14ac:dyDescent="0.2">
      <c r="B3430" s="89"/>
    </row>
    <row r="3431" spans="2:2" x14ac:dyDescent="0.2">
      <c r="B3431" s="89"/>
    </row>
    <row r="3432" spans="2:2" x14ac:dyDescent="0.2">
      <c r="B3432" s="89"/>
    </row>
    <row r="3433" spans="2:2" x14ac:dyDescent="0.2">
      <c r="B3433" s="89"/>
    </row>
    <row r="3434" spans="2:2" x14ac:dyDescent="0.2">
      <c r="B3434" s="89"/>
    </row>
    <row r="3435" spans="2:2" x14ac:dyDescent="0.2">
      <c r="B3435" s="89"/>
    </row>
    <row r="3436" spans="2:2" x14ac:dyDescent="0.2">
      <c r="B3436" s="89"/>
    </row>
    <row r="3437" spans="2:2" x14ac:dyDescent="0.2">
      <c r="B3437" s="89"/>
    </row>
    <row r="3438" spans="2:2" x14ac:dyDescent="0.2">
      <c r="B3438" s="89"/>
    </row>
    <row r="3439" spans="2:2" x14ac:dyDescent="0.2">
      <c r="B3439" s="89"/>
    </row>
    <row r="3440" spans="2:2" x14ac:dyDescent="0.2">
      <c r="B3440" s="89"/>
    </row>
    <row r="3441" spans="2:2" x14ac:dyDescent="0.2">
      <c r="B3441" s="89"/>
    </row>
    <row r="3442" spans="2:2" x14ac:dyDescent="0.2">
      <c r="B3442" s="89"/>
    </row>
    <row r="3443" spans="2:2" x14ac:dyDescent="0.2">
      <c r="B3443" s="89"/>
    </row>
    <row r="3444" spans="2:2" x14ac:dyDescent="0.2">
      <c r="B3444" s="89"/>
    </row>
    <row r="3445" spans="2:2" x14ac:dyDescent="0.2">
      <c r="B3445" s="89"/>
    </row>
    <row r="3446" spans="2:2" x14ac:dyDescent="0.2">
      <c r="B3446" s="89"/>
    </row>
    <row r="3447" spans="2:2" x14ac:dyDescent="0.2">
      <c r="B3447" s="89"/>
    </row>
    <row r="3448" spans="2:2" x14ac:dyDescent="0.2">
      <c r="B3448" s="89"/>
    </row>
    <row r="3449" spans="2:2" x14ac:dyDescent="0.2">
      <c r="B3449" s="89"/>
    </row>
    <row r="3450" spans="2:2" x14ac:dyDescent="0.2">
      <c r="B3450" s="89"/>
    </row>
    <row r="3451" spans="2:2" x14ac:dyDescent="0.2">
      <c r="B3451" s="89"/>
    </row>
    <row r="3452" spans="2:2" x14ac:dyDescent="0.2">
      <c r="B3452" s="89"/>
    </row>
    <row r="3453" spans="2:2" x14ac:dyDescent="0.2">
      <c r="B3453" s="89"/>
    </row>
    <row r="3454" spans="2:2" x14ac:dyDescent="0.2">
      <c r="B3454" s="89"/>
    </row>
    <row r="3455" spans="2:2" x14ac:dyDescent="0.2">
      <c r="B3455" s="89"/>
    </row>
    <row r="3456" spans="2:2" x14ac:dyDescent="0.2">
      <c r="B3456" s="89"/>
    </row>
    <row r="3457" spans="2:2" x14ac:dyDescent="0.2">
      <c r="B3457" s="89"/>
    </row>
    <row r="3458" spans="2:2" x14ac:dyDescent="0.2">
      <c r="B3458" s="89"/>
    </row>
    <row r="3459" spans="2:2" x14ac:dyDescent="0.2">
      <c r="B3459" s="89"/>
    </row>
    <row r="3460" spans="2:2" x14ac:dyDescent="0.2">
      <c r="B3460" s="89"/>
    </row>
    <row r="3461" spans="2:2" x14ac:dyDescent="0.2">
      <c r="B3461" s="89"/>
    </row>
    <row r="3462" spans="2:2" x14ac:dyDescent="0.2">
      <c r="B3462" s="89"/>
    </row>
    <row r="3463" spans="2:2" x14ac:dyDescent="0.2">
      <c r="B3463" s="89"/>
    </row>
    <row r="3464" spans="2:2" x14ac:dyDescent="0.2">
      <c r="B3464" s="89"/>
    </row>
    <row r="3465" spans="2:2" x14ac:dyDescent="0.2">
      <c r="B3465" s="89"/>
    </row>
    <row r="3466" spans="2:2" x14ac:dyDescent="0.2">
      <c r="B3466" s="89"/>
    </row>
    <row r="3467" spans="2:2" x14ac:dyDescent="0.2">
      <c r="B3467" s="89"/>
    </row>
    <row r="3468" spans="2:2" x14ac:dyDescent="0.2">
      <c r="B3468" s="89"/>
    </row>
    <row r="3469" spans="2:2" x14ac:dyDescent="0.2">
      <c r="B3469" s="89"/>
    </row>
    <row r="3470" spans="2:2" x14ac:dyDescent="0.2">
      <c r="B3470" s="89"/>
    </row>
    <row r="3471" spans="2:2" x14ac:dyDescent="0.2">
      <c r="B3471" s="89"/>
    </row>
    <row r="3472" spans="2:2" x14ac:dyDescent="0.2">
      <c r="B3472" s="89"/>
    </row>
    <row r="3473" spans="2:2" x14ac:dyDescent="0.2">
      <c r="B3473" s="89"/>
    </row>
    <row r="3474" spans="2:2" x14ac:dyDescent="0.2">
      <c r="B3474" s="89"/>
    </row>
    <row r="3475" spans="2:2" x14ac:dyDescent="0.2">
      <c r="B3475" s="89"/>
    </row>
    <row r="3476" spans="2:2" x14ac:dyDescent="0.2">
      <c r="B3476" s="89"/>
    </row>
    <row r="3477" spans="2:2" x14ac:dyDescent="0.2">
      <c r="B3477" s="89"/>
    </row>
    <row r="3478" spans="2:2" x14ac:dyDescent="0.2">
      <c r="B3478" s="89"/>
    </row>
    <row r="3479" spans="2:2" x14ac:dyDescent="0.2">
      <c r="B3479" s="89"/>
    </row>
    <row r="3480" spans="2:2" x14ac:dyDescent="0.2">
      <c r="B3480" s="89"/>
    </row>
    <row r="3481" spans="2:2" x14ac:dyDescent="0.2">
      <c r="B3481" s="89"/>
    </row>
    <row r="3482" spans="2:2" x14ac:dyDescent="0.2">
      <c r="B3482" s="89"/>
    </row>
    <row r="3483" spans="2:2" x14ac:dyDescent="0.2">
      <c r="B3483" s="89"/>
    </row>
    <row r="3484" spans="2:2" x14ac:dyDescent="0.2">
      <c r="B3484" s="89"/>
    </row>
    <row r="3485" spans="2:2" x14ac:dyDescent="0.2">
      <c r="B3485" s="89"/>
    </row>
    <row r="3486" spans="2:2" x14ac:dyDescent="0.2">
      <c r="B3486" s="89"/>
    </row>
    <row r="3487" spans="2:2" x14ac:dyDescent="0.2">
      <c r="B3487" s="89"/>
    </row>
    <row r="3488" spans="2:2" x14ac:dyDescent="0.2">
      <c r="B3488" s="89"/>
    </row>
    <row r="3489" spans="2:2" x14ac:dyDescent="0.2">
      <c r="B3489" s="89"/>
    </row>
    <row r="3490" spans="2:2" x14ac:dyDescent="0.2">
      <c r="B3490" s="89"/>
    </row>
    <row r="3491" spans="2:2" x14ac:dyDescent="0.2">
      <c r="B3491" s="89"/>
    </row>
    <row r="3492" spans="2:2" x14ac:dyDescent="0.2">
      <c r="B3492" s="89"/>
    </row>
    <row r="3493" spans="2:2" x14ac:dyDescent="0.2">
      <c r="B3493" s="89"/>
    </row>
    <row r="3494" spans="2:2" x14ac:dyDescent="0.2">
      <c r="B3494" s="89"/>
    </row>
    <row r="3495" spans="2:2" x14ac:dyDescent="0.2">
      <c r="B3495" s="89"/>
    </row>
    <row r="3496" spans="2:2" x14ac:dyDescent="0.2">
      <c r="B3496" s="89"/>
    </row>
    <row r="3497" spans="2:2" x14ac:dyDescent="0.2">
      <c r="B3497" s="89"/>
    </row>
    <row r="3498" spans="2:2" x14ac:dyDescent="0.2">
      <c r="B3498" s="89"/>
    </row>
    <row r="3499" spans="2:2" x14ac:dyDescent="0.2">
      <c r="B3499" s="89"/>
    </row>
    <row r="3500" spans="2:2" x14ac:dyDescent="0.2">
      <c r="B3500" s="89"/>
    </row>
    <row r="3501" spans="2:2" x14ac:dyDescent="0.2">
      <c r="B3501" s="89"/>
    </row>
    <row r="3502" spans="2:2" x14ac:dyDescent="0.2">
      <c r="B3502" s="89"/>
    </row>
    <row r="3503" spans="2:2" x14ac:dyDescent="0.2">
      <c r="B3503" s="89"/>
    </row>
    <row r="3504" spans="2:2" x14ac:dyDescent="0.2">
      <c r="B3504" s="89"/>
    </row>
    <row r="3505" spans="2:2" x14ac:dyDescent="0.2">
      <c r="B3505" s="89"/>
    </row>
    <row r="3506" spans="2:2" x14ac:dyDescent="0.2">
      <c r="B3506" s="89"/>
    </row>
    <row r="3507" spans="2:2" x14ac:dyDescent="0.2">
      <c r="B3507" s="89"/>
    </row>
    <row r="3508" spans="2:2" x14ac:dyDescent="0.2">
      <c r="B3508" s="89"/>
    </row>
    <row r="3509" spans="2:2" x14ac:dyDescent="0.2">
      <c r="B3509" s="89"/>
    </row>
    <row r="3510" spans="2:2" x14ac:dyDescent="0.2">
      <c r="B3510" s="89"/>
    </row>
    <row r="3511" spans="2:2" x14ac:dyDescent="0.2">
      <c r="B3511" s="89"/>
    </row>
    <row r="3512" spans="2:2" x14ac:dyDescent="0.2">
      <c r="B3512" s="89"/>
    </row>
    <row r="3513" spans="2:2" x14ac:dyDescent="0.2">
      <c r="B3513" s="89"/>
    </row>
    <row r="3514" spans="2:2" x14ac:dyDescent="0.2">
      <c r="B3514" s="89"/>
    </row>
    <row r="3515" spans="2:2" x14ac:dyDescent="0.2">
      <c r="B3515" s="89"/>
    </row>
    <row r="3516" spans="2:2" x14ac:dyDescent="0.2">
      <c r="B3516" s="89"/>
    </row>
    <row r="3517" spans="2:2" x14ac:dyDescent="0.2">
      <c r="B3517" s="89"/>
    </row>
    <row r="3518" spans="2:2" x14ac:dyDescent="0.2">
      <c r="B3518" s="89"/>
    </row>
    <row r="3519" spans="2:2" x14ac:dyDescent="0.2">
      <c r="B3519" s="89"/>
    </row>
    <row r="3520" spans="2:2" x14ac:dyDescent="0.2">
      <c r="B3520" s="89"/>
    </row>
    <row r="3521" spans="2:2" x14ac:dyDescent="0.2">
      <c r="B3521" s="89"/>
    </row>
    <row r="3522" spans="2:2" x14ac:dyDescent="0.2">
      <c r="B3522" s="89"/>
    </row>
    <row r="3523" spans="2:2" x14ac:dyDescent="0.2">
      <c r="B3523" s="89"/>
    </row>
    <row r="3524" spans="2:2" x14ac:dyDescent="0.2">
      <c r="B3524" s="89"/>
    </row>
    <row r="3525" spans="2:2" x14ac:dyDescent="0.2">
      <c r="B3525" s="89"/>
    </row>
    <row r="3526" spans="2:2" x14ac:dyDescent="0.2">
      <c r="B3526" s="89"/>
    </row>
    <row r="3527" spans="2:2" x14ac:dyDescent="0.2">
      <c r="B3527" s="89"/>
    </row>
    <row r="3528" spans="2:2" x14ac:dyDescent="0.2">
      <c r="B3528" s="89"/>
    </row>
    <row r="3529" spans="2:2" x14ac:dyDescent="0.2">
      <c r="B3529" s="89"/>
    </row>
    <row r="3530" spans="2:2" x14ac:dyDescent="0.2">
      <c r="B3530" s="89"/>
    </row>
    <row r="3531" spans="2:2" x14ac:dyDescent="0.2">
      <c r="B3531" s="89"/>
    </row>
    <row r="3532" spans="2:2" x14ac:dyDescent="0.2">
      <c r="B3532" s="89"/>
    </row>
    <row r="3533" spans="2:2" x14ac:dyDescent="0.2">
      <c r="B3533" s="89"/>
    </row>
    <row r="3534" spans="2:2" x14ac:dyDescent="0.2">
      <c r="B3534" s="89"/>
    </row>
    <row r="3535" spans="2:2" x14ac:dyDescent="0.2">
      <c r="B3535" s="89"/>
    </row>
    <row r="3536" spans="2:2" x14ac:dyDescent="0.2">
      <c r="B3536" s="89"/>
    </row>
    <row r="3537" spans="2:2" x14ac:dyDescent="0.2">
      <c r="B3537" s="89"/>
    </row>
    <row r="3538" spans="2:2" x14ac:dyDescent="0.2">
      <c r="B3538" s="89"/>
    </row>
    <row r="3539" spans="2:2" x14ac:dyDescent="0.2">
      <c r="B3539" s="89"/>
    </row>
    <row r="3540" spans="2:2" x14ac:dyDescent="0.2">
      <c r="B3540" s="89"/>
    </row>
    <row r="3541" spans="2:2" x14ac:dyDescent="0.2">
      <c r="B3541" s="89"/>
    </row>
    <row r="3542" spans="2:2" x14ac:dyDescent="0.2">
      <c r="B3542" s="89"/>
    </row>
    <row r="3543" spans="2:2" x14ac:dyDescent="0.2">
      <c r="B3543" s="89"/>
    </row>
    <row r="3544" spans="2:2" x14ac:dyDescent="0.2">
      <c r="B3544" s="89"/>
    </row>
    <row r="3545" spans="2:2" x14ac:dyDescent="0.2">
      <c r="B3545" s="89"/>
    </row>
    <row r="3546" spans="2:2" x14ac:dyDescent="0.2">
      <c r="B3546" s="89"/>
    </row>
    <row r="3547" spans="2:2" x14ac:dyDescent="0.2">
      <c r="B3547" s="89"/>
    </row>
    <row r="3548" spans="2:2" x14ac:dyDescent="0.2">
      <c r="B3548" s="89"/>
    </row>
    <row r="3549" spans="2:2" x14ac:dyDescent="0.2">
      <c r="B3549" s="89"/>
    </row>
    <row r="3550" spans="2:2" x14ac:dyDescent="0.2">
      <c r="B3550" s="89"/>
    </row>
    <row r="3551" spans="2:2" x14ac:dyDescent="0.2">
      <c r="B3551" s="89"/>
    </row>
    <row r="3552" spans="2:2" x14ac:dyDescent="0.2">
      <c r="B3552" s="89"/>
    </row>
    <row r="3553" spans="2:2" x14ac:dyDescent="0.2">
      <c r="B3553" s="89"/>
    </row>
    <row r="3554" spans="2:2" x14ac:dyDescent="0.2">
      <c r="B3554" s="89"/>
    </row>
    <row r="3555" spans="2:2" x14ac:dyDescent="0.2">
      <c r="B3555" s="89"/>
    </row>
    <row r="3556" spans="2:2" x14ac:dyDescent="0.2">
      <c r="B3556" s="89"/>
    </row>
    <row r="3557" spans="2:2" x14ac:dyDescent="0.2">
      <c r="B3557" s="89"/>
    </row>
    <row r="3558" spans="2:2" x14ac:dyDescent="0.2">
      <c r="B3558" s="89"/>
    </row>
    <row r="3559" spans="2:2" x14ac:dyDescent="0.2">
      <c r="B3559" s="89"/>
    </row>
    <row r="3560" spans="2:2" x14ac:dyDescent="0.2">
      <c r="B3560" s="89"/>
    </row>
    <row r="3561" spans="2:2" x14ac:dyDescent="0.2">
      <c r="B3561" s="89"/>
    </row>
    <row r="3562" spans="2:2" x14ac:dyDescent="0.2">
      <c r="B3562" s="89"/>
    </row>
    <row r="3563" spans="2:2" x14ac:dyDescent="0.2">
      <c r="B3563" s="89"/>
    </row>
    <row r="3564" spans="2:2" x14ac:dyDescent="0.2">
      <c r="B3564" s="89"/>
    </row>
    <row r="3565" spans="2:2" x14ac:dyDescent="0.2">
      <c r="B3565" s="89"/>
    </row>
    <row r="3566" spans="2:2" x14ac:dyDescent="0.2">
      <c r="B3566" s="89"/>
    </row>
    <row r="3567" spans="2:2" x14ac:dyDescent="0.2">
      <c r="B3567" s="89"/>
    </row>
    <row r="3568" spans="2:2" x14ac:dyDescent="0.2">
      <c r="B3568" s="89"/>
    </row>
    <row r="3569" spans="2:2" x14ac:dyDescent="0.2">
      <c r="B3569" s="89"/>
    </row>
    <row r="3570" spans="2:2" x14ac:dyDescent="0.2">
      <c r="B3570" s="89"/>
    </row>
    <row r="3571" spans="2:2" x14ac:dyDescent="0.2">
      <c r="B3571" s="89"/>
    </row>
    <row r="3572" spans="2:2" x14ac:dyDescent="0.2">
      <c r="B3572" s="89"/>
    </row>
    <row r="3573" spans="2:2" x14ac:dyDescent="0.2">
      <c r="B3573" s="89"/>
    </row>
    <row r="3574" spans="2:2" x14ac:dyDescent="0.2">
      <c r="B3574" s="89"/>
    </row>
    <row r="3575" spans="2:2" x14ac:dyDescent="0.2">
      <c r="B3575" s="89"/>
    </row>
    <row r="3576" spans="2:2" x14ac:dyDescent="0.2">
      <c r="B3576" s="89"/>
    </row>
    <row r="3577" spans="2:2" x14ac:dyDescent="0.2">
      <c r="B3577" s="89"/>
    </row>
    <row r="3578" spans="2:2" x14ac:dyDescent="0.2">
      <c r="B3578" s="89"/>
    </row>
    <row r="3579" spans="2:2" x14ac:dyDescent="0.2">
      <c r="B3579" s="89"/>
    </row>
    <row r="3580" spans="2:2" x14ac:dyDescent="0.2">
      <c r="B3580" s="89"/>
    </row>
    <row r="3581" spans="2:2" x14ac:dyDescent="0.2">
      <c r="B3581" s="89"/>
    </row>
    <row r="3582" spans="2:2" x14ac:dyDescent="0.2">
      <c r="B3582" s="89"/>
    </row>
    <row r="3583" spans="2:2" x14ac:dyDescent="0.2">
      <c r="B3583" s="89"/>
    </row>
    <row r="3584" spans="2:2" x14ac:dyDescent="0.2">
      <c r="B3584" s="89"/>
    </row>
    <row r="3585" spans="2:2" x14ac:dyDescent="0.2">
      <c r="B3585" s="89"/>
    </row>
    <row r="3586" spans="2:2" x14ac:dyDescent="0.2">
      <c r="B3586" s="89"/>
    </row>
    <row r="3587" spans="2:2" x14ac:dyDescent="0.2">
      <c r="B3587" s="89"/>
    </row>
    <row r="3588" spans="2:2" x14ac:dyDescent="0.2">
      <c r="B3588" s="89"/>
    </row>
    <row r="3589" spans="2:2" x14ac:dyDescent="0.2">
      <c r="B3589" s="89"/>
    </row>
    <row r="3590" spans="2:2" x14ac:dyDescent="0.2">
      <c r="B3590" s="89"/>
    </row>
    <row r="3591" spans="2:2" x14ac:dyDescent="0.2">
      <c r="B3591" s="89"/>
    </row>
    <row r="3592" spans="2:2" x14ac:dyDescent="0.2">
      <c r="B3592" s="89"/>
    </row>
    <row r="3593" spans="2:2" x14ac:dyDescent="0.2">
      <c r="B3593" s="89"/>
    </row>
    <row r="3594" spans="2:2" x14ac:dyDescent="0.2">
      <c r="B3594" s="89"/>
    </row>
    <row r="3595" spans="2:2" x14ac:dyDescent="0.2">
      <c r="B3595" s="89"/>
    </row>
    <row r="3596" spans="2:2" x14ac:dyDescent="0.2">
      <c r="B3596" s="89"/>
    </row>
    <row r="3597" spans="2:2" x14ac:dyDescent="0.2">
      <c r="B3597" s="89"/>
    </row>
    <row r="3598" spans="2:2" x14ac:dyDescent="0.2">
      <c r="B3598" s="89"/>
    </row>
    <row r="3599" spans="2:2" x14ac:dyDescent="0.2">
      <c r="B3599" s="89"/>
    </row>
    <row r="3600" spans="2:2" x14ac:dyDescent="0.2">
      <c r="B3600" s="89"/>
    </row>
    <row r="3601" spans="2:2" x14ac:dyDescent="0.2">
      <c r="B3601" s="89"/>
    </row>
    <row r="3602" spans="2:2" x14ac:dyDescent="0.2">
      <c r="B3602" s="89"/>
    </row>
    <row r="3603" spans="2:2" x14ac:dyDescent="0.2">
      <c r="B3603" s="89"/>
    </row>
    <row r="3604" spans="2:2" x14ac:dyDescent="0.2">
      <c r="B3604" s="89"/>
    </row>
    <row r="3605" spans="2:2" x14ac:dyDescent="0.2">
      <c r="B3605" s="89"/>
    </row>
    <row r="3606" spans="2:2" x14ac:dyDescent="0.2">
      <c r="B3606" s="89"/>
    </row>
    <row r="3607" spans="2:2" x14ac:dyDescent="0.2">
      <c r="B3607" s="89"/>
    </row>
    <row r="3608" spans="2:2" x14ac:dyDescent="0.2">
      <c r="B3608" s="89"/>
    </row>
    <row r="3609" spans="2:2" x14ac:dyDescent="0.2">
      <c r="B3609" s="89"/>
    </row>
    <row r="3610" spans="2:2" x14ac:dyDescent="0.2">
      <c r="B3610" s="89"/>
    </row>
    <row r="3611" spans="2:2" x14ac:dyDescent="0.2">
      <c r="B3611" s="89"/>
    </row>
    <row r="3612" spans="2:2" x14ac:dyDescent="0.2">
      <c r="B3612" s="89"/>
    </row>
    <row r="3613" spans="2:2" x14ac:dyDescent="0.2">
      <c r="B3613" s="89"/>
    </row>
    <row r="3614" spans="2:2" x14ac:dyDescent="0.2">
      <c r="B3614" s="89"/>
    </row>
    <row r="3615" spans="2:2" x14ac:dyDescent="0.2">
      <c r="B3615" s="89"/>
    </row>
    <row r="3616" spans="2:2" x14ac:dyDescent="0.2">
      <c r="B3616" s="89"/>
    </row>
    <row r="3617" spans="2:2" x14ac:dyDescent="0.2">
      <c r="B3617" s="89"/>
    </row>
    <row r="3618" spans="2:2" x14ac:dyDescent="0.2">
      <c r="B3618" s="89"/>
    </row>
    <row r="3619" spans="2:2" x14ac:dyDescent="0.2">
      <c r="B3619" s="89"/>
    </row>
    <row r="3620" spans="2:2" x14ac:dyDescent="0.2">
      <c r="B3620" s="89"/>
    </row>
    <row r="3621" spans="2:2" x14ac:dyDescent="0.2">
      <c r="B3621" s="89"/>
    </row>
    <row r="3622" spans="2:2" x14ac:dyDescent="0.2">
      <c r="B3622" s="89"/>
    </row>
    <row r="3623" spans="2:2" x14ac:dyDescent="0.2">
      <c r="B3623" s="89"/>
    </row>
    <row r="3624" spans="2:2" x14ac:dyDescent="0.2">
      <c r="B3624" s="89"/>
    </row>
    <row r="3625" spans="2:2" x14ac:dyDescent="0.2">
      <c r="B3625" s="89"/>
    </row>
    <row r="3626" spans="2:2" x14ac:dyDescent="0.2">
      <c r="B3626" s="89"/>
    </row>
    <row r="3627" spans="2:2" x14ac:dyDescent="0.2">
      <c r="B3627" s="89"/>
    </row>
    <row r="3628" spans="2:2" x14ac:dyDescent="0.2">
      <c r="B3628" s="89"/>
    </row>
    <row r="3629" spans="2:2" x14ac:dyDescent="0.2">
      <c r="B3629" s="89"/>
    </row>
    <row r="3630" spans="2:2" x14ac:dyDescent="0.2">
      <c r="B3630" s="89"/>
    </row>
    <row r="3631" spans="2:2" x14ac:dyDescent="0.2">
      <c r="B3631" s="89"/>
    </row>
    <row r="3632" spans="2:2" x14ac:dyDescent="0.2">
      <c r="B3632" s="89"/>
    </row>
    <row r="3633" spans="2:2" x14ac:dyDescent="0.2">
      <c r="B3633" s="89"/>
    </row>
    <row r="3634" spans="2:2" x14ac:dyDescent="0.2">
      <c r="B3634" s="89"/>
    </row>
    <row r="3635" spans="2:2" x14ac:dyDescent="0.2">
      <c r="B3635" s="89"/>
    </row>
    <row r="3636" spans="2:2" x14ac:dyDescent="0.2">
      <c r="B3636" s="89"/>
    </row>
    <row r="3637" spans="2:2" x14ac:dyDescent="0.2">
      <c r="B3637" s="89"/>
    </row>
    <row r="3638" spans="2:2" x14ac:dyDescent="0.2">
      <c r="B3638" s="89"/>
    </row>
    <row r="3639" spans="2:2" x14ac:dyDescent="0.2">
      <c r="B3639" s="89"/>
    </row>
    <row r="3640" spans="2:2" x14ac:dyDescent="0.2">
      <c r="B3640" s="89"/>
    </row>
    <row r="3641" spans="2:2" x14ac:dyDescent="0.2">
      <c r="B3641" s="89"/>
    </row>
    <row r="3642" spans="2:2" x14ac:dyDescent="0.2">
      <c r="B3642" s="89"/>
    </row>
    <row r="3643" spans="2:2" x14ac:dyDescent="0.2">
      <c r="B3643" s="89"/>
    </row>
    <row r="3644" spans="2:2" x14ac:dyDescent="0.2">
      <c r="B3644" s="89"/>
    </row>
    <row r="3645" spans="2:2" x14ac:dyDescent="0.2">
      <c r="B3645" s="89"/>
    </row>
    <row r="3646" spans="2:2" x14ac:dyDescent="0.2">
      <c r="B3646" s="89"/>
    </row>
    <row r="3647" spans="2:2" x14ac:dyDescent="0.2">
      <c r="B3647" s="89"/>
    </row>
    <row r="3648" spans="2:2" x14ac:dyDescent="0.2">
      <c r="B3648" s="89"/>
    </row>
    <row r="3649" spans="2:2" x14ac:dyDescent="0.2">
      <c r="B3649" s="89"/>
    </row>
    <row r="3650" spans="2:2" x14ac:dyDescent="0.2">
      <c r="B3650" s="89"/>
    </row>
    <row r="3651" spans="2:2" x14ac:dyDescent="0.2">
      <c r="B3651" s="89"/>
    </row>
    <row r="3652" spans="2:2" x14ac:dyDescent="0.2">
      <c r="B3652" s="89"/>
    </row>
    <row r="3653" spans="2:2" x14ac:dyDescent="0.2">
      <c r="B3653" s="89"/>
    </row>
    <row r="3654" spans="2:2" x14ac:dyDescent="0.2">
      <c r="B3654" s="89"/>
    </row>
    <row r="3655" spans="2:2" x14ac:dyDescent="0.2">
      <c r="B3655" s="89"/>
    </row>
    <row r="3656" spans="2:2" x14ac:dyDescent="0.2">
      <c r="B3656" s="89"/>
    </row>
    <row r="3657" spans="2:2" x14ac:dyDescent="0.2">
      <c r="B3657" s="89"/>
    </row>
    <row r="3658" spans="2:2" x14ac:dyDescent="0.2">
      <c r="B3658" s="89"/>
    </row>
    <row r="3659" spans="2:2" x14ac:dyDescent="0.2">
      <c r="B3659" s="89"/>
    </row>
    <row r="3660" spans="2:2" x14ac:dyDescent="0.2">
      <c r="B3660" s="89"/>
    </row>
    <row r="3661" spans="2:2" x14ac:dyDescent="0.2">
      <c r="B3661" s="89"/>
    </row>
    <row r="3662" spans="2:2" x14ac:dyDescent="0.2">
      <c r="B3662" s="89"/>
    </row>
    <row r="3663" spans="2:2" x14ac:dyDescent="0.2">
      <c r="B3663" s="89"/>
    </row>
    <row r="3664" spans="2:2" x14ac:dyDescent="0.2">
      <c r="B3664" s="89"/>
    </row>
    <row r="3665" spans="2:2" x14ac:dyDescent="0.2">
      <c r="B3665" s="89"/>
    </row>
    <row r="3666" spans="2:2" x14ac:dyDescent="0.2">
      <c r="B3666" s="89"/>
    </row>
    <row r="3667" spans="2:2" x14ac:dyDescent="0.2">
      <c r="B3667" s="89"/>
    </row>
    <row r="3668" spans="2:2" x14ac:dyDescent="0.2">
      <c r="B3668" s="89"/>
    </row>
    <row r="3669" spans="2:2" x14ac:dyDescent="0.2">
      <c r="B3669" s="89"/>
    </row>
    <row r="3670" spans="2:2" x14ac:dyDescent="0.2">
      <c r="B3670" s="89"/>
    </row>
    <row r="3671" spans="2:2" x14ac:dyDescent="0.2">
      <c r="B3671" s="89"/>
    </row>
    <row r="3672" spans="2:2" x14ac:dyDescent="0.2">
      <c r="B3672" s="89"/>
    </row>
    <row r="3673" spans="2:2" x14ac:dyDescent="0.2">
      <c r="B3673" s="89"/>
    </row>
    <row r="3674" spans="2:2" x14ac:dyDescent="0.2">
      <c r="B3674" s="89"/>
    </row>
    <row r="3675" spans="2:2" x14ac:dyDescent="0.2">
      <c r="B3675" s="89"/>
    </row>
    <row r="3676" spans="2:2" x14ac:dyDescent="0.2">
      <c r="B3676" s="89"/>
    </row>
    <row r="3677" spans="2:2" x14ac:dyDescent="0.2">
      <c r="B3677" s="89"/>
    </row>
    <row r="3678" spans="2:2" x14ac:dyDescent="0.2">
      <c r="B3678" s="89"/>
    </row>
    <row r="3679" spans="2:2" x14ac:dyDescent="0.2">
      <c r="B3679" s="89"/>
    </row>
    <row r="3680" spans="2:2" x14ac:dyDescent="0.2">
      <c r="B3680" s="89"/>
    </row>
    <row r="3681" spans="2:2" x14ac:dyDescent="0.2">
      <c r="B3681" s="89"/>
    </row>
    <row r="3682" spans="2:2" x14ac:dyDescent="0.2">
      <c r="B3682" s="89"/>
    </row>
    <row r="3683" spans="2:2" x14ac:dyDescent="0.2">
      <c r="B3683" s="89"/>
    </row>
    <row r="3684" spans="2:2" x14ac:dyDescent="0.2">
      <c r="B3684" s="89"/>
    </row>
    <row r="3685" spans="2:2" x14ac:dyDescent="0.2">
      <c r="B3685" s="89"/>
    </row>
    <row r="3686" spans="2:2" x14ac:dyDescent="0.2">
      <c r="B3686" s="89"/>
    </row>
    <row r="3687" spans="2:2" x14ac:dyDescent="0.2">
      <c r="B3687" s="89"/>
    </row>
    <row r="3688" spans="2:2" x14ac:dyDescent="0.2">
      <c r="B3688" s="89"/>
    </row>
    <row r="3689" spans="2:2" x14ac:dyDescent="0.2">
      <c r="B3689" s="89"/>
    </row>
    <row r="3690" spans="2:2" x14ac:dyDescent="0.2">
      <c r="B3690" s="89"/>
    </row>
    <row r="3691" spans="2:2" x14ac:dyDescent="0.2">
      <c r="B3691" s="89"/>
    </row>
    <row r="3692" spans="2:2" x14ac:dyDescent="0.2">
      <c r="B3692" s="89"/>
    </row>
    <row r="3693" spans="2:2" x14ac:dyDescent="0.2">
      <c r="B3693" s="89"/>
    </row>
    <row r="3694" spans="2:2" x14ac:dyDescent="0.2">
      <c r="B3694" s="89"/>
    </row>
    <row r="3695" spans="2:2" x14ac:dyDescent="0.2">
      <c r="B3695" s="89"/>
    </row>
    <row r="3696" spans="2:2" x14ac:dyDescent="0.2">
      <c r="B3696" s="89"/>
    </row>
    <row r="3697" spans="2:2" x14ac:dyDescent="0.2">
      <c r="B3697" s="89"/>
    </row>
    <row r="3698" spans="2:2" x14ac:dyDescent="0.2">
      <c r="B3698" s="89"/>
    </row>
    <row r="3699" spans="2:2" x14ac:dyDescent="0.2">
      <c r="B3699" s="89"/>
    </row>
    <row r="3700" spans="2:2" x14ac:dyDescent="0.2">
      <c r="B3700" s="89"/>
    </row>
    <row r="3701" spans="2:2" x14ac:dyDescent="0.2">
      <c r="B3701" s="89"/>
    </row>
    <row r="3702" spans="2:2" x14ac:dyDescent="0.2">
      <c r="B3702" s="89"/>
    </row>
    <row r="3703" spans="2:2" x14ac:dyDescent="0.2">
      <c r="B3703" s="89"/>
    </row>
    <row r="3704" spans="2:2" x14ac:dyDescent="0.2">
      <c r="B3704" s="89"/>
    </row>
    <row r="3705" spans="2:2" x14ac:dyDescent="0.2">
      <c r="B3705" s="89"/>
    </row>
    <row r="3706" spans="2:2" x14ac:dyDescent="0.2">
      <c r="B3706" s="89"/>
    </row>
    <row r="3707" spans="2:2" x14ac:dyDescent="0.2">
      <c r="B3707" s="89"/>
    </row>
    <row r="3708" spans="2:2" x14ac:dyDescent="0.2">
      <c r="B3708" s="89"/>
    </row>
    <row r="3709" spans="2:2" x14ac:dyDescent="0.2">
      <c r="B3709" s="89"/>
    </row>
    <row r="3710" spans="2:2" x14ac:dyDescent="0.2">
      <c r="B3710" s="89"/>
    </row>
    <row r="3711" spans="2:2" x14ac:dyDescent="0.2">
      <c r="B3711" s="89"/>
    </row>
    <row r="3712" spans="2:2" x14ac:dyDescent="0.2">
      <c r="B3712" s="89"/>
    </row>
    <row r="3713" spans="2:2" x14ac:dyDescent="0.2">
      <c r="B3713" s="89"/>
    </row>
    <row r="3714" spans="2:2" x14ac:dyDescent="0.2">
      <c r="B3714" s="89"/>
    </row>
    <row r="3715" spans="2:2" x14ac:dyDescent="0.2">
      <c r="B3715" s="89"/>
    </row>
    <row r="3716" spans="2:2" x14ac:dyDescent="0.2">
      <c r="B3716" s="89"/>
    </row>
    <row r="3717" spans="2:2" x14ac:dyDescent="0.2">
      <c r="B3717" s="89"/>
    </row>
    <row r="3718" spans="2:2" x14ac:dyDescent="0.2">
      <c r="B3718" s="89"/>
    </row>
    <row r="3719" spans="2:2" x14ac:dyDescent="0.2">
      <c r="B3719" s="89"/>
    </row>
    <row r="3720" spans="2:2" x14ac:dyDescent="0.2">
      <c r="B3720" s="89"/>
    </row>
    <row r="3721" spans="2:2" x14ac:dyDescent="0.2">
      <c r="B3721" s="89"/>
    </row>
    <row r="3722" spans="2:2" x14ac:dyDescent="0.2">
      <c r="B3722" s="89"/>
    </row>
    <row r="3723" spans="2:2" x14ac:dyDescent="0.2">
      <c r="B3723" s="89"/>
    </row>
    <row r="3724" spans="2:2" x14ac:dyDescent="0.2">
      <c r="B3724" s="89"/>
    </row>
    <row r="3725" spans="2:2" x14ac:dyDescent="0.2">
      <c r="B3725" s="89"/>
    </row>
    <row r="3726" spans="2:2" x14ac:dyDescent="0.2">
      <c r="B3726" s="89"/>
    </row>
    <row r="3727" spans="2:2" x14ac:dyDescent="0.2">
      <c r="B3727" s="89"/>
    </row>
    <row r="3728" spans="2:2" x14ac:dyDescent="0.2">
      <c r="B3728" s="89"/>
    </row>
    <row r="3729" spans="2:2" x14ac:dyDescent="0.2">
      <c r="B3729" s="89"/>
    </row>
    <row r="3730" spans="2:2" x14ac:dyDescent="0.2">
      <c r="B3730" s="89"/>
    </row>
    <row r="3731" spans="2:2" x14ac:dyDescent="0.2">
      <c r="B3731" s="89"/>
    </row>
    <row r="3732" spans="2:2" x14ac:dyDescent="0.2">
      <c r="B3732" s="89"/>
    </row>
    <row r="3733" spans="2:2" x14ac:dyDescent="0.2">
      <c r="B3733" s="89"/>
    </row>
    <row r="3734" spans="2:2" x14ac:dyDescent="0.2">
      <c r="B3734" s="89"/>
    </row>
    <row r="3735" spans="2:2" x14ac:dyDescent="0.2">
      <c r="B3735" s="89"/>
    </row>
    <row r="3736" spans="2:2" x14ac:dyDescent="0.2">
      <c r="B3736" s="89"/>
    </row>
    <row r="3737" spans="2:2" x14ac:dyDescent="0.2">
      <c r="B3737" s="89"/>
    </row>
    <row r="3738" spans="2:2" x14ac:dyDescent="0.2">
      <c r="B3738" s="89"/>
    </row>
    <row r="3739" spans="2:2" x14ac:dyDescent="0.2">
      <c r="B3739" s="89"/>
    </row>
    <row r="3740" spans="2:2" x14ac:dyDescent="0.2">
      <c r="B3740" s="89"/>
    </row>
    <row r="3741" spans="2:2" x14ac:dyDescent="0.2">
      <c r="B3741" s="89"/>
    </row>
    <row r="3742" spans="2:2" x14ac:dyDescent="0.2">
      <c r="B3742" s="89"/>
    </row>
    <row r="3743" spans="2:2" x14ac:dyDescent="0.2">
      <c r="B3743" s="89"/>
    </row>
    <row r="3744" spans="2:2" x14ac:dyDescent="0.2">
      <c r="B3744" s="89"/>
    </row>
    <row r="3745" spans="2:2" x14ac:dyDescent="0.2">
      <c r="B3745" s="89"/>
    </row>
    <row r="3746" spans="2:2" x14ac:dyDescent="0.2">
      <c r="B3746" s="89"/>
    </row>
    <row r="3747" spans="2:2" x14ac:dyDescent="0.2">
      <c r="B3747" s="89"/>
    </row>
    <row r="3748" spans="2:2" x14ac:dyDescent="0.2">
      <c r="B3748" s="89"/>
    </row>
    <row r="3749" spans="2:2" x14ac:dyDescent="0.2">
      <c r="B3749" s="89"/>
    </row>
    <row r="3750" spans="2:2" x14ac:dyDescent="0.2">
      <c r="B3750" s="89"/>
    </row>
    <row r="3751" spans="2:2" x14ac:dyDescent="0.2">
      <c r="B3751" s="89"/>
    </row>
    <row r="3752" spans="2:2" x14ac:dyDescent="0.2">
      <c r="B3752" s="89"/>
    </row>
    <row r="3753" spans="2:2" x14ac:dyDescent="0.2">
      <c r="B3753" s="89"/>
    </row>
    <row r="3754" spans="2:2" x14ac:dyDescent="0.2">
      <c r="B3754" s="89"/>
    </row>
    <row r="3755" spans="2:2" x14ac:dyDescent="0.2">
      <c r="B3755" s="89"/>
    </row>
    <row r="3756" spans="2:2" x14ac:dyDescent="0.2">
      <c r="B3756" s="89"/>
    </row>
    <row r="3757" spans="2:2" x14ac:dyDescent="0.2">
      <c r="B3757" s="89"/>
    </row>
    <row r="3758" spans="2:2" x14ac:dyDescent="0.2">
      <c r="B3758" s="89"/>
    </row>
    <row r="3759" spans="2:2" x14ac:dyDescent="0.2">
      <c r="B3759" s="89"/>
    </row>
    <row r="3760" spans="2:2" x14ac:dyDescent="0.2">
      <c r="B3760" s="89"/>
    </row>
    <row r="3761" spans="2:2" x14ac:dyDescent="0.2">
      <c r="B3761" s="89"/>
    </row>
    <row r="3762" spans="2:2" x14ac:dyDescent="0.2">
      <c r="B3762" s="89"/>
    </row>
    <row r="3763" spans="2:2" x14ac:dyDescent="0.2">
      <c r="B3763" s="89"/>
    </row>
    <row r="3764" spans="2:2" x14ac:dyDescent="0.2">
      <c r="B3764" s="89"/>
    </row>
    <row r="3765" spans="2:2" x14ac:dyDescent="0.2">
      <c r="B3765" s="89"/>
    </row>
    <row r="3766" spans="2:2" x14ac:dyDescent="0.2">
      <c r="B3766" s="89"/>
    </row>
    <row r="3767" spans="2:2" x14ac:dyDescent="0.2">
      <c r="B3767" s="89"/>
    </row>
    <row r="3768" spans="2:2" x14ac:dyDescent="0.2">
      <c r="B3768" s="89"/>
    </row>
    <row r="3769" spans="2:2" x14ac:dyDescent="0.2">
      <c r="B3769" s="89"/>
    </row>
    <row r="3770" spans="2:2" x14ac:dyDescent="0.2">
      <c r="B3770" s="89"/>
    </row>
    <row r="3771" spans="2:2" x14ac:dyDescent="0.2">
      <c r="B3771" s="89"/>
    </row>
    <row r="3772" spans="2:2" x14ac:dyDescent="0.2">
      <c r="B3772" s="89"/>
    </row>
    <row r="3773" spans="2:2" x14ac:dyDescent="0.2">
      <c r="B3773" s="89"/>
    </row>
    <row r="3774" spans="2:2" x14ac:dyDescent="0.2">
      <c r="B3774" s="89"/>
    </row>
    <row r="3775" spans="2:2" x14ac:dyDescent="0.2">
      <c r="B3775" s="89"/>
    </row>
    <row r="3776" spans="2:2" x14ac:dyDescent="0.2">
      <c r="B3776" s="89"/>
    </row>
    <row r="3777" spans="2:2" x14ac:dyDescent="0.2">
      <c r="B3777" s="89"/>
    </row>
    <row r="3778" spans="2:2" x14ac:dyDescent="0.2">
      <c r="B3778" s="89"/>
    </row>
    <row r="3779" spans="2:2" x14ac:dyDescent="0.2">
      <c r="B3779" s="89"/>
    </row>
    <row r="3780" spans="2:2" x14ac:dyDescent="0.2">
      <c r="B3780" s="89"/>
    </row>
    <row r="3781" spans="2:2" x14ac:dyDescent="0.2">
      <c r="B3781" s="89"/>
    </row>
    <row r="3782" spans="2:2" x14ac:dyDescent="0.2">
      <c r="B3782" s="89"/>
    </row>
    <row r="3783" spans="2:2" x14ac:dyDescent="0.2">
      <c r="B3783" s="89"/>
    </row>
    <row r="3784" spans="2:2" x14ac:dyDescent="0.2">
      <c r="B3784" s="89"/>
    </row>
    <row r="3785" spans="2:2" x14ac:dyDescent="0.2">
      <c r="B3785" s="89"/>
    </row>
    <row r="3786" spans="2:2" x14ac:dyDescent="0.2">
      <c r="B3786" s="89"/>
    </row>
    <row r="3787" spans="2:2" x14ac:dyDescent="0.2">
      <c r="B3787" s="89"/>
    </row>
    <row r="3788" spans="2:2" x14ac:dyDescent="0.2">
      <c r="B3788" s="89"/>
    </row>
    <row r="3789" spans="2:2" x14ac:dyDescent="0.2">
      <c r="B3789" s="89"/>
    </row>
    <row r="3790" spans="2:2" x14ac:dyDescent="0.2">
      <c r="B3790" s="89"/>
    </row>
    <row r="3791" spans="2:2" x14ac:dyDescent="0.2">
      <c r="B3791" s="89"/>
    </row>
    <row r="3792" spans="2:2" x14ac:dyDescent="0.2">
      <c r="B3792" s="89"/>
    </row>
    <row r="3793" spans="2:2" x14ac:dyDescent="0.2">
      <c r="B3793" s="89"/>
    </row>
    <row r="3794" spans="2:2" x14ac:dyDescent="0.2">
      <c r="B3794" s="89"/>
    </row>
    <row r="3795" spans="2:2" x14ac:dyDescent="0.2">
      <c r="B3795" s="89"/>
    </row>
    <row r="3796" spans="2:2" x14ac:dyDescent="0.2">
      <c r="B3796" s="89"/>
    </row>
    <row r="3797" spans="2:2" x14ac:dyDescent="0.2">
      <c r="B3797" s="89"/>
    </row>
    <row r="3798" spans="2:2" x14ac:dyDescent="0.2">
      <c r="B3798" s="89"/>
    </row>
    <row r="3799" spans="2:2" x14ac:dyDescent="0.2">
      <c r="B3799" s="89"/>
    </row>
    <row r="3800" spans="2:2" x14ac:dyDescent="0.2">
      <c r="B3800" s="89"/>
    </row>
    <row r="3801" spans="2:2" x14ac:dyDescent="0.2">
      <c r="B3801" s="89"/>
    </row>
    <row r="3802" spans="2:2" x14ac:dyDescent="0.2">
      <c r="B3802" s="89"/>
    </row>
    <row r="3803" spans="2:2" x14ac:dyDescent="0.2">
      <c r="B3803" s="89"/>
    </row>
    <row r="3804" spans="2:2" x14ac:dyDescent="0.2">
      <c r="B3804" s="89"/>
    </row>
    <row r="3805" spans="2:2" x14ac:dyDescent="0.2">
      <c r="B3805" s="89"/>
    </row>
    <row r="3806" spans="2:2" x14ac:dyDescent="0.2">
      <c r="B3806" s="89"/>
    </row>
    <row r="3807" spans="2:2" x14ac:dyDescent="0.2">
      <c r="B3807" s="89"/>
    </row>
    <row r="3808" spans="2:2" x14ac:dyDescent="0.2">
      <c r="B3808" s="89"/>
    </row>
    <row r="3809" spans="2:2" x14ac:dyDescent="0.2">
      <c r="B3809" s="89"/>
    </row>
    <row r="3810" spans="2:2" x14ac:dyDescent="0.2">
      <c r="B3810" s="89"/>
    </row>
    <row r="3811" spans="2:2" x14ac:dyDescent="0.2">
      <c r="B3811" s="89"/>
    </row>
    <row r="3812" spans="2:2" x14ac:dyDescent="0.2">
      <c r="B3812" s="89"/>
    </row>
    <row r="3813" spans="2:2" x14ac:dyDescent="0.2">
      <c r="B3813" s="89"/>
    </row>
    <row r="3814" spans="2:2" x14ac:dyDescent="0.2">
      <c r="B3814" s="89"/>
    </row>
    <row r="3815" spans="2:2" x14ac:dyDescent="0.2">
      <c r="B3815" s="89"/>
    </row>
    <row r="3816" spans="2:2" x14ac:dyDescent="0.2">
      <c r="B3816" s="89"/>
    </row>
    <row r="3817" spans="2:2" x14ac:dyDescent="0.2">
      <c r="B3817" s="89"/>
    </row>
    <row r="3818" spans="2:2" x14ac:dyDescent="0.2">
      <c r="B3818" s="89"/>
    </row>
    <row r="3819" spans="2:2" x14ac:dyDescent="0.2">
      <c r="B3819" s="89"/>
    </row>
    <row r="3820" spans="2:2" x14ac:dyDescent="0.2">
      <c r="B3820" s="89"/>
    </row>
    <row r="3821" spans="2:2" x14ac:dyDescent="0.2">
      <c r="B3821" s="89"/>
    </row>
    <row r="3822" spans="2:2" x14ac:dyDescent="0.2">
      <c r="B3822" s="89"/>
    </row>
    <row r="3823" spans="2:2" x14ac:dyDescent="0.2">
      <c r="B3823" s="89"/>
    </row>
    <row r="3824" spans="2:2" x14ac:dyDescent="0.2">
      <c r="B3824" s="89"/>
    </row>
    <row r="3825" spans="2:2" x14ac:dyDescent="0.2">
      <c r="B3825" s="89"/>
    </row>
    <row r="3826" spans="2:2" x14ac:dyDescent="0.2">
      <c r="B3826" s="89"/>
    </row>
    <row r="3827" spans="2:2" x14ac:dyDescent="0.2">
      <c r="B3827" s="89"/>
    </row>
    <row r="3828" spans="2:2" x14ac:dyDescent="0.2">
      <c r="B3828" s="89"/>
    </row>
    <row r="3829" spans="2:2" x14ac:dyDescent="0.2">
      <c r="B3829" s="89"/>
    </row>
    <row r="3830" spans="2:2" x14ac:dyDescent="0.2">
      <c r="B3830" s="89"/>
    </row>
    <row r="3831" spans="2:2" x14ac:dyDescent="0.2">
      <c r="B3831" s="89"/>
    </row>
    <row r="3832" spans="2:2" x14ac:dyDescent="0.2">
      <c r="B3832" s="89"/>
    </row>
    <row r="3833" spans="2:2" x14ac:dyDescent="0.2">
      <c r="B3833" s="89"/>
    </row>
    <row r="3834" spans="2:2" x14ac:dyDescent="0.2">
      <c r="B3834" s="89"/>
    </row>
    <row r="3835" spans="2:2" x14ac:dyDescent="0.2">
      <c r="B3835" s="89"/>
    </row>
    <row r="3836" spans="2:2" x14ac:dyDescent="0.2">
      <c r="B3836" s="89"/>
    </row>
    <row r="3837" spans="2:2" x14ac:dyDescent="0.2">
      <c r="B3837" s="89"/>
    </row>
    <row r="3838" spans="2:2" x14ac:dyDescent="0.2">
      <c r="B3838" s="89"/>
    </row>
    <row r="3839" spans="2:2" x14ac:dyDescent="0.2">
      <c r="B3839" s="89"/>
    </row>
    <row r="3840" spans="2:2" x14ac:dyDescent="0.2">
      <c r="B3840" s="89"/>
    </row>
    <row r="3841" spans="2:2" x14ac:dyDescent="0.2">
      <c r="B3841" s="89"/>
    </row>
    <row r="3842" spans="2:2" x14ac:dyDescent="0.2">
      <c r="B3842" s="89"/>
    </row>
    <row r="3843" spans="2:2" x14ac:dyDescent="0.2">
      <c r="B3843" s="89"/>
    </row>
    <row r="3844" spans="2:2" x14ac:dyDescent="0.2">
      <c r="B3844" s="89"/>
    </row>
    <row r="3845" spans="2:2" x14ac:dyDescent="0.2">
      <c r="B3845" s="89"/>
    </row>
    <row r="3846" spans="2:2" x14ac:dyDescent="0.2">
      <c r="B3846" s="89"/>
    </row>
    <row r="3847" spans="2:2" x14ac:dyDescent="0.2">
      <c r="B3847" s="89"/>
    </row>
    <row r="3848" spans="2:2" x14ac:dyDescent="0.2">
      <c r="B3848" s="89"/>
    </row>
    <row r="3849" spans="2:2" x14ac:dyDescent="0.2">
      <c r="B3849" s="89"/>
    </row>
    <row r="3850" spans="2:2" x14ac:dyDescent="0.2">
      <c r="B3850" s="89"/>
    </row>
    <row r="3851" spans="2:2" x14ac:dyDescent="0.2">
      <c r="B3851" s="89"/>
    </row>
    <row r="3852" spans="2:2" x14ac:dyDescent="0.2">
      <c r="B3852" s="89"/>
    </row>
    <row r="3853" spans="2:2" x14ac:dyDescent="0.2">
      <c r="B3853" s="89"/>
    </row>
    <row r="3854" spans="2:2" x14ac:dyDescent="0.2">
      <c r="B3854" s="89"/>
    </row>
    <row r="3855" spans="2:2" x14ac:dyDescent="0.2">
      <c r="B3855" s="89"/>
    </row>
    <row r="3856" spans="2:2" x14ac:dyDescent="0.2">
      <c r="B3856" s="89"/>
    </row>
    <row r="3857" spans="2:2" x14ac:dyDescent="0.2">
      <c r="B3857" s="89"/>
    </row>
    <row r="3858" spans="2:2" x14ac:dyDescent="0.2">
      <c r="B3858" s="89"/>
    </row>
    <row r="3859" spans="2:2" x14ac:dyDescent="0.2">
      <c r="B3859" s="89"/>
    </row>
    <row r="3860" spans="2:2" x14ac:dyDescent="0.2">
      <c r="B3860" s="89"/>
    </row>
    <row r="3861" spans="2:2" x14ac:dyDescent="0.2">
      <c r="B3861" s="89"/>
    </row>
    <row r="3862" spans="2:2" x14ac:dyDescent="0.2">
      <c r="B3862" s="89"/>
    </row>
    <row r="3863" spans="2:2" x14ac:dyDescent="0.2">
      <c r="B3863" s="89"/>
    </row>
    <row r="3864" spans="2:2" x14ac:dyDescent="0.2">
      <c r="B3864" s="89"/>
    </row>
    <row r="3865" spans="2:2" x14ac:dyDescent="0.2">
      <c r="B3865" s="89"/>
    </row>
    <row r="3866" spans="2:2" x14ac:dyDescent="0.2">
      <c r="B3866" s="89"/>
    </row>
    <row r="3867" spans="2:2" x14ac:dyDescent="0.2">
      <c r="B3867" s="89"/>
    </row>
    <row r="3868" spans="2:2" x14ac:dyDescent="0.2">
      <c r="B3868" s="89"/>
    </row>
    <row r="3869" spans="2:2" x14ac:dyDescent="0.2">
      <c r="B3869" s="89"/>
    </row>
    <row r="3870" spans="2:2" x14ac:dyDescent="0.2">
      <c r="B3870" s="89"/>
    </row>
    <row r="3871" spans="2:2" x14ac:dyDescent="0.2">
      <c r="B3871" s="89"/>
    </row>
    <row r="3872" spans="2:2" x14ac:dyDescent="0.2">
      <c r="B3872" s="89"/>
    </row>
    <row r="3873" spans="2:2" x14ac:dyDescent="0.2">
      <c r="B3873" s="89"/>
    </row>
    <row r="3874" spans="2:2" x14ac:dyDescent="0.2">
      <c r="B3874" s="89"/>
    </row>
    <row r="3875" spans="2:2" x14ac:dyDescent="0.2">
      <c r="B3875" s="89"/>
    </row>
    <row r="3876" spans="2:2" x14ac:dyDescent="0.2">
      <c r="B3876" s="89"/>
    </row>
    <row r="3877" spans="2:2" x14ac:dyDescent="0.2">
      <c r="B3877" s="89"/>
    </row>
    <row r="3878" spans="2:2" x14ac:dyDescent="0.2">
      <c r="B3878" s="89"/>
    </row>
    <row r="3879" spans="2:2" x14ac:dyDescent="0.2">
      <c r="B3879" s="89"/>
    </row>
    <row r="3880" spans="2:2" x14ac:dyDescent="0.2">
      <c r="B3880" s="89"/>
    </row>
    <row r="3881" spans="2:2" x14ac:dyDescent="0.2">
      <c r="B3881" s="89"/>
    </row>
    <row r="3882" spans="2:2" x14ac:dyDescent="0.2">
      <c r="B3882" s="89"/>
    </row>
    <row r="3883" spans="2:2" x14ac:dyDescent="0.2">
      <c r="B3883" s="89"/>
    </row>
    <row r="3884" spans="2:2" x14ac:dyDescent="0.2">
      <c r="B3884" s="89"/>
    </row>
    <row r="3885" spans="2:2" x14ac:dyDescent="0.2">
      <c r="B3885" s="89"/>
    </row>
    <row r="3886" spans="2:2" x14ac:dyDescent="0.2">
      <c r="B3886" s="89"/>
    </row>
    <row r="3887" spans="2:2" x14ac:dyDescent="0.2">
      <c r="B3887" s="89"/>
    </row>
    <row r="3888" spans="2:2" x14ac:dyDescent="0.2">
      <c r="B3888" s="89"/>
    </row>
    <row r="3889" spans="2:2" x14ac:dyDescent="0.2">
      <c r="B3889" s="89"/>
    </row>
    <row r="3890" spans="2:2" x14ac:dyDescent="0.2">
      <c r="B3890" s="89"/>
    </row>
    <row r="3891" spans="2:2" x14ac:dyDescent="0.2">
      <c r="B3891" s="89"/>
    </row>
    <row r="3892" spans="2:2" x14ac:dyDescent="0.2">
      <c r="B3892" s="89"/>
    </row>
    <row r="3893" spans="2:2" x14ac:dyDescent="0.2">
      <c r="B3893" s="89"/>
    </row>
    <row r="3894" spans="2:2" x14ac:dyDescent="0.2">
      <c r="B3894" s="89"/>
    </row>
    <row r="3895" spans="2:2" x14ac:dyDescent="0.2">
      <c r="B3895" s="89"/>
    </row>
    <row r="3896" spans="2:2" x14ac:dyDescent="0.2">
      <c r="B3896" s="89"/>
    </row>
    <row r="3897" spans="2:2" x14ac:dyDescent="0.2">
      <c r="B3897" s="89"/>
    </row>
    <row r="3898" spans="2:2" x14ac:dyDescent="0.2">
      <c r="B3898" s="89"/>
    </row>
    <row r="3899" spans="2:2" x14ac:dyDescent="0.2">
      <c r="B3899" s="89"/>
    </row>
    <row r="3900" spans="2:2" x14ac:dyDescent="0.2">
      <c r="B3900" s="89"/>
    </row>
    <row r="3901" spans="2:2" x14ac:dyDescent="0.2">
      <c r="B3901" s="89"/>
    </row>
    <row r="3902" spans="2:2" x14ac:dyDescent="0.2">
      <c r="B3902" s="89"/>
    </row>
    <row r="3903" spans="2:2" x14ac:dyDescent="0.2">
      <c r="B3903" s="89"/>
    </row>
    <row r="3904" spans="2:2" x14ac:dyDescent="0.2">
      <c r="B3904" s="89"/>
    </row>
    <row r="3905" spans="2:2" x14ac:dyDescent="0.2">
      <c r="B3905" s="89"/>
    </row>
    <row r="3906" spans="2:2" x14ac:dyDescent="0.2">
      <c r="B3906" s="89"/>
    </row>
    <row r="3907" spans="2:2" x14ac:dyDescent="0.2">
      <c r="B3907" s="89"/>
    </row>
    <row r="3908" spans="2:2" x14ac:dyDescent="0.2">
      <c r="B3908" s="89"/>
    </row>
    <row r="3909" spans="2:2" x14ac:dyDescent="0.2">
      <c r="B3909" s="89"/>
    </row>
    <row r="3910" spans="2:2" x14ac:dyDescent="0.2">
      <c r="B3910" s="89"/>
    </row>
    <row r="3911" spans="2:2" x14ac:dyDescent="0.2">
      <c r="B3911" s="89"/>
    </row>
    <row r="3912" spans="2:2" x14ac:dyDescent="0.2">
      <c r="B3912" s="89"/>
    </row>
    <row r="3913" spans="2:2" x14ac:dyDescent="0.2">
      <c r="B3913" s="89"/>
    </row>
    <row r="3914" spans="2:2" x14ac:dyDescent="0.2">
      <c r="B3914" s="89"/>
    </row>
    <row r="3915" spans="2:2" x14ac:dyDescent="0.2">
      <c r="B3915" s="89"/>
    </row>
    <row r="3916" spans="2:2" x14ac:dyDescent="0.2">
      <c r="B3916" s="89"/>
    </row>
    <row r="3917" spans="2:2" x14ac:dyDescent="0.2">
      <c r="B3917" s="89"/>
    </row>
    <row r="3918" spans="2:2" x14ac:dyDescent="0.2">
      <c r="B3918" s="89"/>
    </row>
    <row r="3919" spans="2:2" x14ac:dyDescent="0.2">
      <c r="B3919" s="89"/>
    </row>
    <row r="3920" spans="2:2" x14ac:dyDescent="0.2">
      <c r="B3920" s="89"/>
    </row>
    <row r="3921" spans="2:2" x14ac:dyDescent="0.2">
      <c r="B3921" s="89"/>
    </row>
    <row r="3922" spans="2:2" x14ac:dyDescent="0.2">
      <c r="B3922" s="89"/>
    </row>
    <row r="3923" spans="2:2" x14ac:dyDescent="0.2">
      <c r="B3923" s="89"/>
    </row>
    <row r="3924" spans="2:2" x14ac:dyDescent="0.2">
      <c r="B3924" s="89"/>
    </row>
    <row r="3925" spans="2:2" x14ac:dyDescent="0.2">
      <c r="B3925" s="89"/>
    </row>
    <row r="3926" spans="2:2" x14ac:dyDescent="0.2">
      <c r="B3926" s="89"/>
    </row>
    <row r="3927" spans="2:2" x14ac:dyDescent="0.2">
      <c r="B3927" s="89"/>
    </row>
    <row r="3928" spans="2:2" x14ac:dyDescent="0.2">
      <c r="B3928" s="89"/>
    </row>
    <row r="3929" spans="2:2" x14ac:dyDescent="0.2">
      <c r="B3929" s="89"/>
    </row>
    <row r="3930" spans="2:2" x14ac:dyDescent="0.2">
      <c r="B3930" s="89"/>
    </row>
    <row r="3931" spans="2:2" x14ac:dyDescent="0.2">
      <c r="B3931" s="89"/>
    </row>
    <row r="3932" spans="2:2" x14ac:dyDescent="0.2">
      <c r="B3932" s="89"/>
    </row>
    <row r="3933" spans="2:2" x14ac:dyDescent="0.2">
      <c r="B3933" s="89"/>
    </row>
    <row r="3934" spans="2:2" x14ac:dyDescent="0.2">
      <c r="B3934" s="89"/>
    </row>
    <row r="3935" spans="2:2" x14ac:dyDescent="0.2">
      <c r="B3935" s="89"/>
    </row>
    <row r="3936" spans="2:2" x14ac:dyDescent="0.2">
      <c r="B3936" s="89"/>
    </row>
    <row r="3937" spans="2:2" x14ac:dyDescent="0.2">
      <c r="B3937" s="89"/>
    </row>
    <row r="3938" spans="2:2" x14ac:dyDescent="0.2">
      <c r="B3938" s="89"/>
    </row>
    <row r="3939" spans="2:2" x14ac:dyDescent="0.2">
      <c r="B3939" s="89"/>
    </row>
    <row r="3940" spans="2:2" x14ac:dyDescent="0.2">
      <c r="B3940" s="89"/>
    </row>
    <row r="3941" spans="2:2" x14ac:dyDescent="0.2">
      <c r="B3941" s="89"/>
    </row>
    <row r="3942" spans="2:2" x14ac:dyDescent="0.2">
      <c r="B3942" s="89"/>
    </row>
    <row r="3943" spans="2:2" x14ac:dyDescent="0.2">
      <c r="B3943" s="89"/>
    </row>
    <row r="3944" spans="2:2" x14ac:dyDescent="0.2">
      <c r="B3944" s="89"/>
    </row>
    <row r="3945" spans="2:2" x14ac:dyDescent="0.2">
      <c r="B3945" s="89"/>
    </row>
    <row r="3946" spans="2:2" x14ac:dyDescent="0.2">
      <c r="B3946" s="89"/>
    </row>
    <row r="3947" spans="2:2" x14ac:dyDescent="0.2">
      <c r="B3947" s="89"/>
    </row>
    <row r="3948" spans="2:2" x14ac:dyDescent="0.2">
      <c r="B3948" s="89"/>
    </row>
    <row r="3949" spans="2:2" x14ac:dyDescent="0.2">
      <c r="B3949" s="89"/>
    </row>
    <row r="3950" spans="2:2" x14ac:dyDescent="0.2">
      <c r="B3950" s="89"/>
    </row>
    <row r="3951" spans="2:2" x14ac:dyDescent="0.2">
      <c r="B3951" s="89"/>
    </row>
    <row r="3952" spans="2:2" x14ac:dyDescent="0.2">
      <c r="B3952" s="89"/>
    </row>
    <row r="3953" spans="2:2" x14ac:dyDescent="0.2">
      <c r="B3953" s="89"/>
    </row>
    <row r="3954" spans="2:2" x14ac:dyDescent="0.2">
      <c r="B3954" s="89"/>
    </row>
    <row r="3955" spans="2:2" x14ac:dyDescent="0.2">
      <c r="B3955" s="89"/>
    </row>
    <row r="3956" spans="2:2" x14ac:dyDescent="0.2">
      <c r="B3956" s="89"/>
    </row>
    <row r="3957" spans="2:2" x14ac:dyDescent="0.2">
      <c r="B3957" s="89"/>
    </row>
    <row r="3958" spans="2:2" x14ac:dyDescent="0.2">
      <c r="B3958" s="89"/>
    </row>
    <row r="3959" spans="2:2" x14ac:dyDescent="0.2">
      <c r="B3959" s="89"/>
    </row>
    <row r="3960" spans="2:2" x14ac:dyDescent="0.2">
      <c r="B3960" s="89"/>
    </row>
    <row r="3961" spans="2:2" x14ac:dyDescent="0.2">
      <c r="B3961" s="89"/>
    </row>
    <row r="3962" spans="2:2" x14ac:dyDescent="0.2">
      <c r="B3962" s="89"/>
    </row>
    <row r="3963" spans="2:2" x14ac:dyDescent="0.2">
      <c r="B3963" s="89"/>
    </row>
    <row r="3964" spans="2:2" x14ac:dyDescent="0.2">
      <c r="B3964" s="89"/>
    </row>
    <row r="3965" spans="2:2" x14ac:dyDescent="0.2">
      <c r="B3965" s="89"/>
    </row>
    <row r="3966" spans="2:2" x14ac:dyDescent="0.2">
      <c r="B3966" s="89"/>
    </row>
    <row r="3967" spans="2:2" x14ac:dyDescent="0.2">
      <c r="B3967" s="89"/>
    </row>
    <row r="3968" spans="2:2" x14ac:dyDescent="0.2">
      <c r="B3968" s="89"/>
    </row>
    <row r="3969" spans="2:2" x14ac:dyDescent="0.2">
      <c r="B3969" s="89"/>
    </row>
    <row r="3970" spans="2:2" x14ac:dyDescent="0.2">
      <c r="B3970" s="89"/>
    </row>
    <row r="3971" spans="2:2" x14ac:dyDescent="0.2">
      <c r="B3971" s="89"/>
    </row>
    <row r="3972" spans="2:2" x14ac:dyDescent="0.2">
      <c r="B3972" s="89"/>
    </row>
    <row r="3973" spans="2:2" x14ac:dyDescent="0.2">
      <c r="B3973" s="89"/>
    </row>
    <row r="3974" spans="2:2" x14ac:dyDescent="0.2">
      <c r="B3974" s="89"/>
    </row>
    <row r="3975" spans="2:2" x14ac:dyDescent="0.2">
      <c r="B3975" s="89"/>
    </row>
    <row r="3976" spans="2:2" x14ac:dyDescent="0.2">
      <c r="B3976" s="89"/>
    </row>
    <row r="3977" spans="2:2" x14ac:dyDescent="0.2">
      <c r="B3977" s="89"/>
    </row>
    <row r="3978" spans="2:2" x14ac:dyDescent="0.2">
      <c r="B3978" s="89"/>
    </row>
    <row r="3979" spans="2:2" x14ac:dyDescent="0.2">
      <c r="B3979" s="89"/>
    </row>
    <row r="3980" spans="2:2" x14ac:dyDescent="0.2">
      <c r="B3980" s="89"/>
    </row>
    <row r="3981" spans="2:2" x14ac:dyDescent="0.2">
      <c r="B3981" s="89"/>
    </row>
    <row r="3982" spans="2:2" x14ac:dyDescent="0.2">
      <c r="B3982" s="89"/>
    </row>
    <row r="3983" spans="2:2" x14ac:dyDescent="0.2">
      <c r="B3983" s="89"/>
    </row>
    <row r="3984" spans="2:2" x14ac:dyDescent="0.2">
      <c r="B3984" s="89"/>
    </row>
    <row r="3985" spans="2:2" x14ac:dyDescent="0.2">
      <c r="B3985" s="89"/>
    </row>
    <row r="3986" spans="2:2" x14ac:dyDescent="0.2">
      <c r="B3986" s="89"/>
    </row>
    <row r="3987" spans="2:2" x14ac:dyDescent="0.2">
      <c r="B3987" s="89"/>
    </row>
    <row r="3988" spans="2:2" x14ac:dyDescent="0.2">
      <c r="B3988" s="89"/>
    </row>
    <row r="3989" spans="2:2" x14ac:dyDescent="0.2">
      <c r="B3989" s="89"/>
    </row>
    <row r="3990" spans="2:2" x14ac:dyDescent="0.2">
      <c r="B3990" s="89"/>
    </row>
    <row r="3991" spans="2:2" x14ac:dyDescent="0.2">
      <c r="B3991" s="89"/>
    </row>
    <row r="3992" spans="2:2" x14ac:dyDescent="0.2">
      <c r="B3992" s="89"/>
    </row>
    <row r="3993" spans="2:2" x14ac:dyDescent="0.2">
      <c r="B3993" s="89"/>
    </row>
    <row r="3994" spans="2:2" x14ac:dyDescent="0.2">
      <c r="B3994" s="89"/>
    </row>
    <row r="3995" spans="2:2" x14ac:dyDescent="0.2">
      <c r="B3995" s="89"/>
    </row>
    <row r="3996" spans="2:2" x14ac:dyDescent="0.2">
      <c r="B3996" s="89"/>
    </row>
    <row r="3997" spans="2:2" x14ac:dyDescent="0.2">
      <c r="B3997" s="89"/>
    </row>
    <row r="3998" spans="2:2" x14ac:dyDescent="0.2">
      <c r="B3998" s="89"/>
    </row>
    <row r="3999" spans="2:2" x14ac:dyDescent="0.2">
      <c r="B3999" s="89"/>
    </row>
    <row r="4000" spans="2:2" x14ac:dyDescent="0.2">
      <c r="B4000" s="89"/>
    </row>
    <row r="4001" spans="2:2" x14ac:dyDescent="0.2">
      <c r="B4001" s="89"/>
    </row>
    <row r="4002" spans="2:2" x14ac:dyDescent="0.2">
      <c r="B4002" s="89"/>
    </row>
    <row r="4003" spans="2:2" x14ac:dyDescent="0.2">
      <c r="B4003" s="89"/>
    </row>
    <row r="4004" spans="2:2" x14ac:dyDescent="0.2">
      <c r="B4004" s="89"/>
    </row>
    <row r="4005" spans="2:2" x14ac:dyDescent="0.2">
      <c r="B4005" s="89"/>
    </row>
    <row r="4006" spans="2:2" x14ac:dyDescent="0.2">
      <c r="B4006" s="89"/>
    </row>
    <row r="4007" spans="2:2" x14ac:dyDescent="0.2">
      <c r="B4007" s="89"/>
    </row>
    <row r="4008" spans="2:2" x14ac:dyDescent="0.2">
      <c r="B4008" s="89"/>
    </row>
    <row r="4009" spans="2:2" x14ac:dyDescent="0.2">
      <c r="B4009" s="89"/>
    </row>
    <row r="4010" spans="2:2" x14ac:dyDescent="0.2">
      <c r="B4010" s="89"/>
    </row>
    <row r="4011" spans="2:2" x14ac:dyDescent="0.2">
      <c r="B4011" s="89"/>
    </row>
    <row r="4012" spans="2:2" x14ac:dyDescent="0.2">
      <c r="B4012" s="89"/>
    </row>
    <row r="4013" spans="2:2" x14ac:dyDescent="0.2">
      <c r="B4013" s="89"/>
    </row>
    <row r="4014" spans="2:2" x14ac:dyDescent="0.2">
      <c r="B4014" s="89"/>
    </row>
    <row r="4015" spans="2:2" x14ac:dyDescent="0.2">
      <c r="B4015" s="89"/>
    </row>
    <row r="4016" spans="2:2" x14ac:dyDescent="0.2">
      <c r="B4016" s="89"/>
    </row>
    <row r="4017" spans="2:2" x14ac:dyDescent="0.2">
      <c r="B4017" s="89"/>
    </row>
    <row r="4018" spans="2:2" x14ac:dyDescent="0.2">
      <c r="B4018" s="89"/>
    </row>
    <row r="4019" spans="2:2" x14ac:dyDescent="0.2">
      <c r="B4019" s="89"/>
    </row>
    <row r="4020" spans="2:2" x14ac:dyDescent="0.2">
      <c r="B4020" s="89"/>
    </row>
    <row r="4021" spans="2:2" x14ac:dyDescent="0.2">
      <c r="B4021" s="89"/>
    </row>
    <row r="4022" spans="2:2" x14ac:dyDescent="0.2">
      <c r="B4022" s="89"/>
    </row>
    <row r="4023" spans="2:2" x14ac:dyDescent="0.2">
      <c r="B4023" s="89"/>
    </row>
    <row r="4024" spans="2:2" x14ac:dyDescent="0.2">
      <c r="B4024" s="89"/>
    </row>
    <row r="4025" spans="2:2" x14ac:dyDescent="0.2">
      <c r="B4025" s="89"/>
    </row>
    <row r="4026" spans="2:2" x14ac:dyDescent="0.2">
      <c r="B4026" s="89"/>
    </row>
    <row r="4027" spans="2:2" x14ac:dyDescent="0.2">
      <c r="B4027" s="89"/>
    </row>
    <row r="4028" spans="2:2" x14ac:dyDescent="0.2">
      <c r="B4028" s="89"/>
    </row>
    <row r="4029" spans="2:2" x14ac:dyDescent="0.2">
      <c r="B4029" s="89"/>
    </row>
    <row r="4030" spans="2:2" x14ac:dyDescent="0.2">
      <c r="B4030" s="89"/>
    </row>
    <row r="4031" spans="2:2" x14ac:dyDescent="0.2">
      <c r="B4031" s="89"/>
    </row>
    <row r="4032" spans="2:2" x14ac:dyDescent="0.2">
      <c r="B4032" s="89"/>
    </row>
    <row r="4033" spans="2:2" x14ac:dyDescent="0.2">
      <c r="B4033" s="89"/>
    </row>
    <row r="4034" spans="2:2" x14ac:dyDescent="0.2">
      <c r="B4034" s="89"/>
    </row>
    <row r="4035" spans="2:2" x14ac:dyDescent="0.2">
      <c r="B4035" s="89"/>
    </row>
    <row r="4036" spans="2:2" x14ac:dyDescent="0.2">
      <c r="B4036" s="89"/>
    </row>
    <row r="4037" spans="2:2" x14ac:dyDescent="0.2">
      <c r="B4037" s="89"/>
    </row>
    <row r="4038" spans="2:2" x14ac:dyDescent="0.2">
      <c r="B4038" s="89"/>
    </row>
    <row r="4039" spans="2:2" x14ac:dyDescent="0.2">
      <c r="B4039" s="89"/>
    </row>
    <row r="4040" spans="2:2" x14ac:dyDescent="0.2">
      <c r="B4040" s="89"/>
    </row>
    <row r="4041" spans="2:2" x14ac:dyDescent="0.2">
      <c r="B4041" s="89"/>
    </row>
    <row r="4042" spans="2:2" x14ac:dyDescent="0.2">
      <c r="B4042" s="89"/>
    </row>
    <row r="4043" spans="2:2" x14ac:dyDescent="0.2">
      <c r="B4043" s="89"/>
    </row>
    <row r="4044" spans="2:2" x14ac:dyDescent="0.2">
      <c r="B4044" s="89"/>
    </row>
    <row r="4045" spans="2:2" x14ac:dyDescent="0.2">
      <c r="B4045" s="89"/>
    </row>
    <row r="4046" spans="2:2" x14ac:dyDescent="0.2">
      <c r="B4046" s="89"/>
    </row>
    <row r="4047" spans="2:2" x14ac:dyDescent="0.2">
      <c r="B4047" s="89"/>
    </row>
    <row r="4048" spans="2:2" x14ac:dyDescent="0.2">
      <c r="B4048" s="89"/>
    </row>
    <row r="4049" spans="2:2" x14ac:dyDescent="0.2">
      <c r="B4049" s="89"/>
    </row>
    <row r="4050" spans="2:2" x14ac:dyDescent="0.2">
      <c r="B4050" s="89"/>
    </row>
    <row r="4051" spans="2:2" x14ac:dyDescent="0.2">
      <c r="B4051" s="89"/>
    </row>
    <row r="4052" spans="2:2" x14ac:dyDescent="0.2">
      <c r="B4052" s="89"/>
    </row>
    <row r="4053" spans="2:2" x14ac:dyDescent="0.2">
      <c r="B4053" s="89"/>
    </row>
    <row r="4054" spans="2:2" x14ac:dyDescent="0.2">
      <c r="B4054" s="89"/>
    </row>
    <row r="4055" spans="2:2" x14ac:dyDescent="0.2">
      <c r="B4055" s="89"/>
    </row>
    <row r="4056" spans="2:2" x14ac:dyDescent="0.2">
      <c r="B4056" s="89"/>
    </row>
    <row r="4057" spans="2:2" x14ac:dyDescent="0.2">
      <c r="B4057" s="89"/>
    </row>
    <row r="4058" spans="2:2" x14ac:dyDescent="0.2">
      <c r="B4058" s="89"/>
    </row>
    <row r="4059" spans="2:2" x14ac:dyDescent="0.2">
      <c r="B4059" s="89"/>
    </row>
    <row r="4060" spans="2:2" x14ac:dyDescent="0.2">
      <c r="B4060" s="89"/>
    </row>
    <row r="4061" spans="2:2" x14ac:dyDescent="0.2">
      <c r="B4061" s="89"/>
    </row>
    <row r="4062" spans="2:2" x14ac:dyDescent="0.2">
      <c r="B4062" s="89"/>
    </row>
    <row r="4063" spans="2:2" x14ac:dyDescent="0.2">
      <c r="B4063" s="89"/>
    </row>
    <row r="4064" spans="2:2" x14ac:dyDescent="0.2">
      <c r="B4064" s="89"/>
    </row>
    <row r="4065" spans="1:2" x14ac:dyDescent="0.2">
      <c r="B4065" s="89"/>
    </row>
    <row r="4066" spans="1:2" x14ac:dyDescent="0.2">
      <c r="B4066" s="89"/>
    </row>
    <row r="4067" spans="1:2" x14ac:dyDescent="0.2">
      <c r="B4067" s="89"/>
    </row>
    <row r="4068" spans="1:2" x14ac:dyDescent="0.2">
      <c r="B4068" s="89"/>
    </row>
    <row r="4069" spans="1:2" x14ac:dyDescent="0.2">
      <c r="B4069" s="89"/>
    </row>
    <row r="4070" spans="1:2" x14ac:dyDescent="0.2">
      <c r="B4070" s="89"/>
    </row>
    <row r="4071" spans="1:2" x14ac:dyDescent="0.2">
      <c r="B4071" s="89"/>
    </row>
    <row r="4072" spans="1:2" x14ac:dyDescent="0.2">
      <c r="B4072" s="89"/>
    </row>
    <row r="4073" spans="1:2" x14ac:dyDescent="0.2">
      <c r="B4073" s="89"/>
    </row>
    <row r="4074" spans="1:2" x14ac:dyDescent="0.2">
      <c r="B4074" s="89"/>
    </row>
    <row r="4075" spans="1:2" x14ac:dyDescent="0.2">
      <c r="B4075" s="89"/>
    </row>
    <row r="4076" spans="1:2" x14ac:dyDescent="0.2">
      <c r="B4076" s="89"/>
    </row>
    <row r="4077" spans="1:2" x14ac:dyDescent="0.2">
      <c r="B4077" s="89"/>
    </row>
    <row r="4078" spans="1:2" x14ac:dyDescent="0.2">
      <c r="B4078" s="89"/>
    </row>
    <row r="4079" spans="1:2" x14ac:dyDescent="0.2">
      <c r="B4079" s="89"/>
    </row>
    <row r="4080" spans="1:2" x14ac:dyDescent="0.2">
      <c r="A4080"/>
      <c r="B4080" s="90"/>
    </row>
    <row r="4081" spans="1:2" x14ac:dyDescent="0.2">
      <c r="A4081"/>
      <c r="B4081" s="90"/>
    </row>
    <row r="4082" spans="1:2" x14ac:dyDescent="0.2">
      <c r="A4082"/>
      <c r="B4082" s="90"/>
    </row>
    <row r="4083" spans="1:2" x14ac:dyDescent="0.2">
      <c r="A4083"/>
      <c r="B4083" s="90"/>
    </row>
    <row r="4084" spans="1:2" x14ac:dyDescent="0.2">
      <c r="A4084"/>
      <c r="B4084" s="90"/>
    </row>
    <row r="4085" spans="1:2" x14ac:dyDescent="0.2">
      <c r="A4085"/>
      <c r="B4085" s="90"/>
    </row>
    <row r="4086" spans="1:2" x14ac:dyDescent="0.2">
      <c r="A4086"/>
      <c r="B4086" s="90"/>
    </row>
    <row r="4087" spans="1:2" x14ac:dyDescent="0.2">
      <c r="A4087"/>
      <c r="B4087" s="90"/>
    </row>
    <row r="4088" spans="1:2" x14ac:dyDescent="0.2">
      <c r="A4088"/>
      <c r="B4088" s="90"/>
    </row>
    <row r="4089" spans="1:2" x14ac:dyDescent="0.2">
      <c r="A4089"/>
      <c r="B4089" s="90"/>
    </row>
    <row r="4090" spans="1:2" x14ac:dyDescent="0.2">
      <c r="A4090"/>
      <c r="B4090" s="90"/>
    </row>
    <row r="4091" spans="1:2" x14ac:dyDescent="0.2">
      <c r="A4091"/>
      <c r="B4091" s="90"/>
    </row>
    <row r="4092" spans="1:2" x14ac:dyDescent="0.2">
      <c r="A4092"/>
      <c r="B4092" s="90"/>
    </row>
    <row r="4093" spans="1:2" x14ac:dyDescent="0.2">
      <c r="A4093"/>
      <c r="B4093" s="90"/>
    </row>
    <row r="4094" spans="1:2" x14ac:dyDescent="0.2">
      <c r="A4094"/>
      <c r="B4094" s="90"/>
    </row>
    <row r="4095" spans="1:2" x14ac:dyDescent="0.2">
      <c r="A4095"/>
      <c r="B4095" s="90"/>
    </row>
    <row r="4096" spans="1:2" x14ac:dyDescent="0.2">
      <c r="A4096"/>
      <c r="B4096" s="90"/>
    </row>
    <row r="4097" spans="1:2" x14ac:dyDescent="0.2">
      <c r="A4097"/>
      <c r="B4097" s="90"/>
    </row>
    <row r="4098" spans="1:2" x14ac:dyDescent="0.2">
      <c r="A4098"/>
      <c r="B4098" s="90"/>
    </row>
    <row r="4099" spans="1:2" x14ac:dyDescent="0.2">
      <c r="A4099"/>
      <c r="B4099" s="90"/>
    </row>
    <row r="4100" spans="1:2" x14ac:dyDescent="0.2">
      <c r="A4100"/>
      <c r="B4100" s="90"/>
    </row>
    <row r="4101" spans="1:2" x14ac:dyDescent="0.2">
      <c r="A4101"/>
      <c r="B4101" s="90"/>
    </row>
    <row r="4102" spans="1:2" x14ac:dyDescent="0.2">
      <c r="A4102"/>
      <c r="B4102" s="90"/>
    </row>
    <row r="4103" spans="1:2" x14ac:dyDescent="0.2">
      <c r="A4103"/>
      <c r="B4103" s="90"/>
    </row>
    <row r="4104" spans="1:2" x14ac:dyDescent="0.2">
      <c r="A4104"/>
      <c r="B4104" s="90"/>
    </row>
    <row r="4105" spans="1:2" x14ac:dyDescent="0.2">
      <c r="A4105"/>
      <c r="B4105" s="90"/>
    </row>
    <row r="4106" spans="1:2" x14ac:dyDescent="0.2">
      <c r="A4106"/>
      <c r="B4106" s="90"/>
    </row>
    <row r="4107" spans="1:2" x14ac:dyDescent="0.2">
      <c r="A4107"/>
      <c r="B4107" s="90"/>
    </row>
    <row r="4108" spans="1:2" x14ac:dyDescent="0.2">
      <c r="A4108"/>
      <c r="B4108" s="90"/>
    </row>
    <row r="4109" spans="1:2" x14ac:dyDescent="0.2">
      <c r="A4109"/>
      <c r="B4109" s="90"/>
    </row>
    <row r="4110" spans="1:2" x14ac:dyDescent="0.2">
      <c r="A4110"/>
      <c r="B4110" s="90"/>
    </row>
    <row r="4111" spans="1:2" x14ac:dyDescent="0.2">
      <c r="A4111"/>
      <c r="B4111" s="90"/>
    </row>
    <row r="4112" spans="1:2" x14ac:dyDescent="0.2">
      <c r="A4112"/>
      <c r="B4112" s="90"/>
    </row>
    <row r="4113" spans="1:2" x14ac:dyDescent="0.2">
      <c r="A4113"/>
      <c r="B4113" s="90"/>
    </row>
    <row r="4114" spans="1:2" x14ac:dyDescent="0.2">
      <c r="A4114"/>
      <c r="B4114" s="90"/>
    </row>
    <row r="4115" spans="1:2" x14ac:dyDescent="0.2">
      <c r="A4115"/>
      <c r="B4115" s="90"/>
    </row>
    <row r="4116" spans="1:2" x14ac:dyDescent="0.2">
      <c r="A4116"/>
      <c r="B4116" s="90"/>
    </row>
    <row r="4117" spans="1:2" x14ac:dyDescent="0.2">
      <c r="A4117"/>
      <c r="B4117" s="90"/>
    </row>
    <row r="4118" spans="1:2" x14ac:dyDescent="0.2">
      <c r="A4118"/>
      <c r="B4118" s="90"/>
    </row>
    <row r="4119" spans="1:2" x14ac:dyDescent="0.2">
      <c r="A4119"/>
      <c r="B4119" s="90"/>
    </row>
    <row r="4120" spans="1:2" x14ac:dyDescent="0.2">
      <c r="A4120"/>
      <c r="B4120" s="90"/>
    </row>
    <row r="4121" spans="1:2" x14ac:dyDescent="0.2">
      <c r="A4121"/>
      <c r="B4121" s="90"/>
    </row>
    <row r="4122" spans="1:2" x14ac:dyDescent="0.2">
      <c r="A4122"/>
      <c r="B4122" s="90"/>
    </row>
    <row r="4123" spans="1:2" x14ac:dyDescent="0.2">
      <c r="A4123"/>
      <c r="B4123" s="90"/>
    </row>
    <row r="4124" spans="1:2" x14ac:dyDescent="0.2">
      <c r="A4124"/>
      <c r="B4124" s="90"/>
    </row>
    <row r="4125" spans="1:2" x14ac:dyDescent="0.2">
      <c r="A4125"/>
      <c r="B4125" s="90"/>
    </row>
    <row r="4126" spans="1:2" x14ac:dyDescent="0.2">
      <c r="A4126"/>
      <c r="B4126" s="90"/>
    </row>
    <row r="4127" spans="1:2" x14ac:dyDescent="0.2">
      <c r="A4127"/>
      <c r="B4127" s="90"/>
    </row>
    <row r="4128" spans="1:2" x14ac:dyDescent="0.2">
      <c r="A4128"/>
      <c r="B4128" s="90"/>
    </row>
    <row r="4129" spans="1:2" x14ac:dyDescent="0.2">
      <c r="A4129"/>
      <c r="B4129" s="90"/>
    </row>
    <row r="4130" spans="1:2" x14ac:dyDescent="0.2">
      <c r="A4130"/>
      <c r="B4130" s="90"/>
    </row>
    <row r="4131" spans="1:2" x14ac:dyDescent="0.2">
      <c r="A4131"/>
      <c r="B4131" s="90"/>
    </row>
    <row r="4132" spans="1:2" x14ac:dyDescent="0.2">
      <c r="A4132"/>
      <c r="B4132" s="90"/>
    </row>
    <row r="4133" spans="1:2" x14ac:dyDescent="0.2">
      <c r="A4133"/>
      <c r="B4133" s="90"/>
    </row>
    <row r="4134" spans="1:2" x14ac:dyDescent="0.2">
      <c r="A4134"/>
      <c r="B4134" s="90"/>
    </row>
    <row r="4135" spans="1:2" x14ac:dyDescent="0.2">
      <c r="A4135"/>
      <c r="B4135" s="90"/>
    </row>
    <row r="4136" spans="1:2" x14ac:dyDescent="0.2">
      <c r="A4136"/>
      <c r="B4136" s="90"/>
    </row>
    <row r="4137" spans="1:2" x14ac:dyDescent="0.2">
      <c r="A4137"/>
      <c r="B4137" s="90"/>
    </row>
    <row r="4138" spans="1:2" x14ac:dyDescent="0.2">
      <c r="A4138"/>
      <c r="B4138" s="90"/>
    </row>
    <row r="4139" spans="1:2" x14ac:dyDescent="0.2">
      <c r="A4139"/>
      <c r="B4139" s="90"/>
    </row>
    <row r="4140" spans="1:2" x14ac:dyDescent="0.2">
      <c r="A4140"/>
      <c r="B4140" s="90"/>
    </row>
    <row r="4141" spans="1:2" x14ac:dyDescent="0.2">
      <c r="A4141"/>
      <c r="B4141" s="90"/>
    </row>
    <row r="4142" spans="1:2" x14ac:dyDescent="0.2">
      <c r="A4142"/>
      <c r="B4142" s="90"/>
    </row>
    <row r="4143" spans="1:2" x14ac:dyDescent="0.2">
      <c r="A4143"/>
      <c r="B4143" s="90"/>
    </row>
    <row r="4144" spans="1:2" x14ac:dyDescent="0.2">
      <c r="A4144"/>
      <c r="B4144" s="90"/>
    </row>
    <row r="4145" spans="1:2" x14ac:dyDescent="0.2">
      <c r="A4145"/>
      <c r="B4145" s="90"/>
    </row>
    <row r="4146" spans="1:2" x14ac:dyDescent="0.2">
      <c r="A4146"/>
      <c r="B4146" s="90"/>
    </row>
    <row r="4147" spans="1:2" x14ac:dyDescent="0.2">
      <c r="A4147"/>
      <c r="B4147" s="90"/>
    </row>
    <row r="4148" spans="1:2" x14ac:dyDescent="0.2">
      <c r="A4148"/>
      <c r="B4148" s="90"/>
    </row>
    <row r="4149" spans="1:2" x14ac:dyDescent="0.2">
      <c r="B4149" s="87"/>
    </row>
    <row r="4150" spans="1:2" x14ac:dyDescent="0.2">
      <c r="B4150" s="87"/>
    </row>
    <row r="4151" spans="1:2" x14ac:dyDescent="0.2">
      <c r="B4151" s="87"/>
    </row>
    <row r="4152" spans="1:2" x14ac:dyDescent="0.2">
      <c r="B4152" s="87"/>
    </row>
    <row r="4153" spans="1:2" x14ac:dyDescent="0.2">
      <c r="B4153" s="87"/>
    </row>
    <row r="4154" spans="1:2" x14ac:dyDescent="0.2">
      <c r="B4154" s="87"/>
    </row>
  </sheetData>
  <mergeCells count="1">
    <mergeCell ref="A1:B1"/>
  </mergeCells>
  <phoneticPr fontId="9" type="noConversion"/>
  <pageMargins left="0.75" right="0.75" top="1" bottom="1" header="0.5" footer="0.5"/>
  <pageSetup paperSize="9" orientation="portrait" horizontalDpi="300" verticalDpi="0" r:id="rId1"/>
  <headerFooter alignWithMargins="0"/>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0000"/>
  </sheetPr>
  <dimension ref="A1:R102"/>
  <sheetViews>
    <sheetView zoomScaleNormal="100" workbookViewId="0">
      <selection activeCell="F4" sqref="F4"/>
    </sheetView>
  </sheetViews>
  <sheetFormatPr defaultRowHeight="15" x14ac:dyDescent="0.2"/>
  <cols>
    <col min="1" max="1" width="7.6640625" bestFit="1" customWidth="1"/>
    <col min="2" max="2" width="10.33203125" bestFit="1" customWidth="1"/>
    <col min="3" max="3" width="7.6640625" bestFit="1" customWidth="1"/>
    <col min="4" max="4" width="6.21875" bestFit="1" customWidth="1"/>
    <col min="5" max="5" width="8.5546875" bestFit="1" customWidth="1"/>
    <col min="6" max="6" width="10.6640625" bestFit="1" customWidth="1"/>
    <col min="7" max="7" width="1.77734375" customWidth="1"/>
    <col min="8" max="8" width="15.109375" customWidth="1"/>
    <col min="9" max="9" width="2" bestFit="1" customWidth="1"/>
    <col min="12" max="12" width="2" bestFit="1" customWidth="1"/>
    <col min="13" max="13" width="12.33203125" customWidth="1"/>
    <col min="17" max="17" width="17" customWidth="1"/>
    <col min="18" max="18" width="42" customWidth="1"/>
    <col min="19" max="19" width="44.33203125" customWidth="1"/>
  </cols>
  <sheetData>
    <row r="1" spans="1:18" s="6" customFormat="1" ht="20.25" customHeight="1" x14ac:dyDescent="0.25">
      <c r="A1" s="393" t="s">
        <v>177</v>
      </c>
      <c r="B1" s="394"/>
      <c r="C1" s="394"/>
      <c r="D1" s="394"/>
      <c r="E1" s="395"/>
      <c r="H1" s="13" t="str">
        <f>IF($H$6=1,"NNDR3UnA","NNDR3A")</f>
        <v>NNDR3UnA</v>
      </c>
      <c r="M1">
        <f>IF(Lang="Eng",A11,IF(Lang="Cym",B11,""))</f>
        <v>202324</v>
      </c>
      <c r="N1"/>
      <c r="O1"/>
      <c r="P1"/>
      <c r="Q1" s="44" t="s">
        <v>290</v>
      </c>
      <c r="R1" s="44" t="s">
        <v>308</v>
      </c>
    </row>
    <row r="2" spans="1:18" x14ac:dyDescent="0.2">
      <c r="A2" s="6"/>
      <c r="B2" s="6"/>
      <c r="C2" s="6"/>
      <c r="D2" s="6"/>
      <c r="E2" s="6"/>
      <c r="F2" s="6"/>
      <c r="G2" s="6"/>
      <c r="H2" s="6"/>
      <c r="I2" s="6"/>
      <c r="J2" s="6"/>
      <c r="K2" s="6"/>
      <c r="L2" s="6"/>
      <c r="Q2" s="6" t="s">
        <v>4</v>
      </c>
      <c r="R2" s="47" t="s">
        <v>469</v>
      </c>
    </row>
    <row r="3" spans="1:18" ht="15.75" x14ac:dyDescent="0.25">
      <c r="A3" s="68" t="s">
        <v>62</v>
      </c>
      <c r="B3" s="69" t="s">
        <v>58</v>
      </c>
      <c r="C3" s="69" t="s">
        <v>63</v>
      </c>
      <c r="D3" s="69" t="s">
        <v>59</v>
      </c>
      <c r="E3" s="69" t="s">
        <v>60</v>
      </c>
      <c r="F3" s="70" t="s">
        <v>61</v>
      </c>
      <c r="G3" s="7"/>
      <c r="H3" s="6"/>
      <c r="I3" s="6"/>
      <c r="J3" s="6"/>
      <c r="K3" s="6"/>
      <c r="L3" s="6"/>
      <c r="M3" s="32"/>
      <c r="N3" s="32"/>
      <c r="O3" s="32">
        <v>1</v>
      </c>
      <c r="P3" s="32" t="s">
        <v>286</v>
      </c>
      <c r="Q3" t="s">
        <v>3</v>
      </c>
      <c r="R3" s="47" t="s">
        <v>470</v>
      </c>
    </row>
    <row r="4" spans="1:18" x14ac:dyDescent="0.2">
      <c r="A4" s="71">
        <f t="shared" ref="A4:A37" si="0">YearMain</f>
        <v>202324</v>
      </c>
      <c r="B4" s="72" t="str">
        <f>$H$1</f>
        <v>NNDR3UnA</v>
      </c>
      <c r="C4" s="73">
        <f>UANumber</f>
        <v>0</v>
      </c>
      <c r="D4" s="65">
        <v>1</v>
      </c>
      <c r="E4" s="72">
        <v>1</v>
      </c>
      <c r="F4" s="74">
        <f t="shared" ref="F4:F37" si="1">VLOOKUP($D4,_NDR3,13,FALSE)</f>
        <v>0</v>
      </c>
      <c r="G4" s="9"/>
      <c r="H4" s="10" t="str">
        <f>IF(Lang="Eng",Q2,IF(Lang="Cym",R2,""))</f>
        <v>NDR3 unaudited</v>
      </c>
      <c r="M4" s="32">
        <v>5.0299999999999997E-3</v>
      </c>
      <c r="N4" s="32">
        <f>+F4*M4</f>
        <v>0</v>
      </c>
      <c r="O4" s="32">
        <v>2</v>
      </c>
      <c r="P4" s="32" t="s">
        <v>287</v>
      </c>
    </row>
    <row r="5" spans="1:18" x14ac:dyDescent="0.2">
      <c r="A5" s="71">
        <f t="shared" si="0"/>
        <v>202324</v>
      </c>
      <c r="B5" s="72" t="str">
        <f t="shared" ref="B5:B37" si="2">$H$1</f>
        <v>NNDR3UnA</v>
      </c>
      <c r="C5" s="73">
        <f t="shared" ref="C5:C37" si="3">UANumber</f>
        <v>0</v>
      </c>
      <c r="D5" s="65">
        <v>2</v>
      </c>
      <c r="E5" s="72">
        <v>1</v>
      </c>
      <c r="F5" s="74">
        <f t="shared" si="1"/>
        <v>0</v>
      </c>
      <c r="G5" s="9"/>
      <c r="H5" s="10" t="str">
        <f>IF(Lang="Eng",Q3,IF(Lang="Cym",R3,""))</f>
        <v>NDR3 audited</v>
      </c>
      <c r="I5" s="6"/>
      <c r="J5" s="6"/>
      <c r="K5" s="6"/>
      <c r="L5" s="6"/>
      <c r="M5" s="32">
        <v>0.43580000000000002</v>
      </c>
      <c r="N5" s="32">
        <f t="shared" ref="N5:N37" si="4">+F5*M5</f>
        <v>0</v>
      </c>
      <c r="O5" s="32">
        <v>3</v>
      </c>
      <c r="P5" s="32" t="s">
        <v>288</v>
      </c>
    </row>
    <row r="6" spans="1:18" x14ac:dyDescent="0.2">
      <c r="A6" s="71">
        <f t="shared" si="0"/>
        <v>202324</v>
      </c>
      <c r="B6" s="72" t="str">
        <f>$H$1</f>
        <v>NNDR3UnA</v>
      </c>
      <c r="C6" s="73">
        <f>UANumber</f>
        <v>0</v>
      </c>
      <c r="D6" s="66">
        <v>3.1</v>
      </c>
      <c r="E6" s="72">
        <v>1</v>
      </c>
      <c r="F6" s="74">
        <f t="shared" si="1"/>
        <v>0</v>
      </c>
      <c r="G6" s="9"/>
      <c r="H6">
        <v>1</v>
      </c>
      <c r="I6" s="6"/>
      <c r="J6" s="6"/>
      <c r="K6" s="6"/>
      <c r="L6" s="6"/>
      <c r="M6" s="32">
        <v>0.91447999999999996</v>
      </c>
      <c r="N6" s="32">
        <f t="shared" si="4"/>
        <v>0</v>
      </c>
      <c r="O6" s="32">
        <v>4</v>
      </c>
      <c r="P6" s="32" t="s">
        <v>289</v>
      </c>
    </row>
    <row r="7" spans="1:18" x14ac:dyDescent="0.2">
      <c r="A7" s="71">
        <f t="shared" si="0"/>
        <v>202324</v>
      </c>
      <c r="B7" s="72" t="str">
        <f t="shared" si="2"/>
        <v>NNDR3UnA</v>
      </c>
      <c r="C7" s="73">
        <f t="shared" si="3"/>
        <v>0</v>
      </c>
      <c r="D7" s="66">
        <v>4.0999999999999996</v>
      </c>
      <c r="E7" s="72">
        <v>1</v>
      </c>
      <c r="F7" s="74">
        <f t="shared" si="1"/>
        <v>0</v>
      </c>
      <c r="G7" s="9"/>
      <c r="I7" s="6"/>
      <c r="J7" s="6"/>
      <c r="K7" s="6"/>
      <c r="L7" s="6"/>
      <c r="M7" s="32">
        <v>0.90025999999999995</v>
      </c>
      <c r="N7" s="32">
        <f t="shared" si="4"/>
        <v>0</v>
      </c>
      <c r="O7" s="32">
        <v>5</v>
      </c>
      <c r="P7" s="32" t="s">
        <v>290</v>
      </c>
    </row>
    <row r="8" spans="1:18" x14ac:dyDescent="0.2">
      <c r="A8" s="71">
        <f t="shared" si="0"/>
        <v>202324</v>
      </c>
      <c r="B8" s="72" t="str">
        <f t="shared" si="2"/>
        <v>NNDR3UnA</v>
      </c>
      <c r="C8" s="73">
        <f t="shared" si="3"/>
        <v>0</v>
      </c>
      <c r="D8" s="65">
        <v>5</v>
      </c>
      <c r="E8" s="72">
        <v>1</v>
      </c>
      <c r="F8" s="74">
        <f t="shared" si="1"/>
        <v>0</v>
      </c>
      <c r="G8" s="11"/>
      <c r="I8" s="8">
        <f>'NDR3'!T9</f>
        <v>0</v>
      </c>
      <c r="J8" s="9"/>
      <c r="K8" s="10"/>
      <c r="L8" s="8">
        <f>'NDR3'!W9</f>
        <v>0</v>
      </c>
      <c r="M8" s="32">
        <v>0.71709999999999996</v>
      </c>
      <c r="N8" s="32">
        <f t="shared" si="4"/>
        <v>0</v>
      </c>
      <c r="O8" s="32">
        <v>6</v>
      </c>
      <c r="P8" s="32" t="s">
        <v>291</v>
      </c>
    </row>
    <row r="9" spans="1:18" x14ac:dyDescent="0.2">
      <c r="A9" s="71">
        <f t="shared" si="0"/>
        <v>202324</v>
      </c>
      <c r="B9" s="72" t="str">
        <f t="shared" si="2"/>
        <v>NNDR3UnA</v>
      </c>
      <c r="C9" s="73">
        <f t="shared" si="3"/>
        <v>0</v>
      </c>
      <c r="D9" s="65">
        <v>6</v>
      </c>
      <c r="E9" s="72">
        <v>1</v>
      </c>
      <c r="F9" s="74">
        <f t="shared" si="1"/>
        <v>0</v>
      </c>
      <c r="G9" s="11"/>
      <c r="H9" s="12"/>
      <c r="I9" s="6"/>
      <c r="J9" s="6"/>
      <c r="K9" s="6"/>
      <c r="L9" s="6"/>
      <c r="M9" s="32">
        <v>0.89215</v>
      </c>
      <c r="N9" s="32">
        <f t="shared" si="4"/>
        <v>0</v>
      </c>
      <c r="O9" s="32">
        <v>7</v>
      </c>
      <c r="P9" s="32" t="s">
        <v>292</v>
      </c>
    </row>
    <row r="10" spans="1:18" x14ac:dyDescent="0.2">
      <c r="A10" s="71">
        <f t="shared" si="0"/>
        <v>202324</v>
      </c>
      <c r="B10" s="72" t="str">
        <f t="shared" si="2"/>
        <v>NNDR3UnA</v>
      </c>
      <c r="C10" s="73">
        <f t="shared" si="3"/>
        <v>0</v>
      </c>
      <c r="D10" s="67">
        <v>6.5</v>
      </c>
      <c r="E10" s="72">
        <v>1</v>
      </c>
      <c r="F10" s="74">
        <f t="shared" si="1"/>
        <v>0</v>
      </c>
      <c r="G10" s="11"/>
      <c r="H10" s="12"/>
      <c r="I10" s="6"/>
      <c r="J10" s="6"/>
      <c r="K10" s="6"/>
      <c r="L10" s="6"/>
      <c r="M10" s="32">
        <v>0.11462</v>
      </c>
      <c r="N10" s="32">
        <f t="shared" si="4"/>
        <v>0</v>
      </c>
      <c r="O10" s="32">
        <v>8</v>
      </c>
      <c r="P10" s="32" t="s">
        <v>293</v>
      </c>
    </row>
    <row r="11" spans="1:18" x14ac:dyDescent="0.2">
      <c r="A11" s="71">
        <f t="shared" si="0"/>
        <v>202324</v>
      </c>
      <c r="B11" s="72" t="str">
        <f t="shared" si="2"/>
        <v>NNDR3UnA</v>
      </c>
      <c r="C11" s="73">
        <f t="shared" si="3"/>
        <v>0</v>
      </c>
      <c r="D11" s="67">
        <v>6.6</v>
      </c>
      <c r="E11" s="72">
        <v>1</v>
      </c>
      <c r="F11" s="74">
        <f t="shared" si="1"/>
        <v>0</v>
      </c>
      <c r="G11" s="11"/>
      <c r="H11" s="12"/>
      <c r="I11" s="6"/>
      <c r="J11" s="6"/>
      <c r="K11" s="6"/>
      <c r="L11" s="6"/>
      <c r="M11" s="32">
        <v>0.55796999999999997</v>
      </c>
      <c r="N11" s="32">
        <f t="shared" si="4"/>
        <v>0</v>
      </c>
      <c r="O11" s="32">
        <v>9</v>
      </c>
      <c r="P11" s="32" t="s">
        <v>294</v>
      </c>
    </row>
    <row r="12" spans="1:18" x14ac:dyDescent="0.2">
      <c r="A12" s="71">
        <f t="shared" si="0"/>
        <v>202324</v>
      </c>
      <c r="B12" s="72" t="str">
        <f t="shared" si="2"/>
        <v>NNDR3UnA</v>
      </c>
      <c r="C12" s="73">
        <f t="shared" si="3"/>
        <v>0</v>
      </c>
      <c r="D12" s="65">
        <v>8</v>
      </c>
      <c r="E12" s="72">
        <v>1</v>
      </c>
      <c r="F12" s="74">
        <f t="shared" si="1"/>
        <v>0</v>
      </c>
      <c r="G12" s="11"/>
      <c r="H12" s="12"/>
      <c r="I12" s="6"/>
      <c r="J12" s="6"/>
      <c r="K12" s="6"/>
      <c r="L12" s="6"/>
      <c r="M12" s="32">
        <v>6.5490000000000007E-2</v>
      </c>
      <c r="N12" s="32">
        <f t="shared" si="4"/>
        <v>0</v>
      </c>
      <c r="O12" s="32">
        <v>10</v>
      </c>
      <c r="P12" s="32" t="s">
        <v>295</v>
      </c>
    </row>
    <row r="13" spans="1:18" x14ac:dyDescent="0.2">
      <c r="A13" s="71">
        <f t="shared" si="0"/>
        <v>202324</v>
      </c>
      <c r="B13" s="72" t="str">
        <f t="shared" si="2"/>
        <v>NNDR3UnA</v>
      </c>
      <c r="C13" s="73">
        <f t="shared" si="3"/>
        <v>0</v>
      </c>
      <c r="D13" s="67">
        <v>8.5</v>
      </c>
      <c r="E13" s="72">
        <v>1</v>
      </c>
      <c r="F13" s="74">
        <f t="shared" si="1"/>
        <v>0</v>
      </c>
      <c r="G13" s="11"/>
      <c r="H13" s="12"/>
      <c r="I13" s="6"/>
      <c r="J13" s="6"/>
      <c r="K13" s="6"/>
      <c r="L13" s="6"/>
      <c r="M13" s="32">
        <v>0.42698999999999998</v>
      </c>
      <c r="N13" s="32">
        <f t="shared" si="4"/>
        <v>0</v>
      </c>
      <c r="O13" s="32">
        <v>11</v>
      </c>
      <c r="P13" s="32" t="s">
        <v>296</v>
      </c>
    </row>
    <row r="14" spans="1:18" x14ac:dyDescent="0.2">
      <c r="A14" s="71">
        <f t="shared" si="0"/>
        <v>202324</v>
      </c>
      <c r="B14" s="72" t="str">
        <f t="shared" si="2"/>
        <v>NNDR3UnA</v>
      </c>
      <c r="C14" s="73">
        <f t="shared" si="3"/>
        <v>0</v>
      </c>
      <c r="D14" s="67">
        <v>8.6</v>
      </c>
      <c r="E14" s="72">
        <v>1</v>
      </c>
      <c r="F14" s="74">
        <f t="shared" si="1"/>
        <v>0</v>
      </c>
      <c r="G14" s="11"/>
      <c r="H14" s="12"/>
      <c r="I14" s="6"/>
      <c r="J14" s="6"/>
      <c r="K14" s="6"/>
      <c r="L14" s="6"/>
      <c r="M14" s="32">
        <v>0.44879000000000002</v>
      </c>
      <c r="N14" s="32">
        <f t="shared" si="4"/>
        <v>0</v>
      </c>
      <c r="O14" s="32">
        <v>12</v>
      </c>
      <c r="P14" s="32" t="s">
        <v>297</v>
      </c>
    </row>
    <row r="15" spans="1:18" x14ac:dyDescent="0.2">
      <c r="A15" s="71">
        <f t="shared" si="0"/>
        <v>202324</v>
      </c>
      <c r="B15" s="72" t="str">
        <f t="shared" si="2"/>
        <v>NNDR3UnA</v>
      </c>
      <c r="C15" s="73">
        <f t="shared" si="3"/>
        <v>0</v>
      </c>
      <c r="D15" s="65">
        <v>9</v>
      </c>
      <c r="E15" s="72">
        <v>1</v>
      </c>
      <c r="F15" s="74">
        <f t="shared" si="1"/>
        <v>0</v>
      </c>
      <c r="G15" s="11"/>
      <c r="H15" s="12"/>
      <c r="I15" s="6"/>
      <c r="J15" s="6"/>
      <c r="K15" s="6"/>
      <c r="L15" s="6"/>
      <c r="M15" s="32">
        <v>0.42997999999999997</v>
      </c>
      <c r="N15" s="32">
        <f t="shared" si="4"/>
        <v>0</v>
      </c>
      <c r="O15" s="32">
        <v>13</v>
      </c>
      <c r="P15" s="32" t="s">
        <v>298</v>
      </c>
    </row>
    <row r="16" spans="1:18" x14ac:dyDescent="0.2">
      <c r="A16" s="71">
        <f t="shared" si="0"/>
        <v>202324</v>
      </c>
      <c r="B16" s="72" t="str">
        <f t="shared" si="2"/>
        <v>NNDR3UnA</v>
      </c>
      <c r="C16" s="73">
        <f t="shared" si="3"/>
        <v>0</v>
      </c>
      <c r="D16" s="65">
        <v>10</v>
      </c>
      <c r="E16" s="72">
        <v>1</v>
      </c>
      <c r="F16" s="74">
        <f t="shared" si="1"/>
        <v>0</v>
      </c>
      <c r="G16" s="11"/>
      <c r="H16" s="12"/>
      <c r="I16" s="6"/>
      <c r="J16" s="6"/>
      <c r="K16" s="6"/>
      <c r="L16" s="6"/>
      <c r="M16" s="32">
        <v>0.87517</v>
      </c>
      <c r="N16" s="32">
        <f t="shared" si="4"/>
        <v>0</v>
      </c>
      <c r="O16" s="32">
        <v>14</v>
      </c>
      <c r="P16" s="32" t="s">
        <v>299</v>
      </c>
    </row>
    <row r="17" spans="1:16" x14ac:dyDescent="0.2">
      <c r="A17" s="71">
        <f t="shared" si="0"/>
        <v>202324</v>
      </c>
      <c r="B17" s="72" t="str">
        <f t="shared" si="2"/>
        <v>NNDR3UnA</v>
      </c>
      <c r="C17" s="73">
        <f t="shared" si="3"/>
        <v>0</v>
      </c>
      <c r="D17" s="65">
        <v>11</v>
      </c>
      <c r="E17" s="72">
        <v>1</v>
      </c>
      <c r="F17" s="74">
        <f t="shared" si="1"/>
        <v>0</v>
      </c>
      <c r="G17" s="11"/>
      <c r="H17" s="12"/>
      <c r="I17" s="6"/>
      <c r="J17" s="6"/>
      <c r="K17" s="6"/>
      <c r="L17" s="6"/>
      <c r="M17" s="32">
        <v>0.55191999999999997</v>
      </c>
      <c r="N17" s="32">
        <f t="shared" si="4"/>
        <v>0</v>
      </c>
      <c r="O17" s="32">
        <v>15</v>
      </c>
      <c r="P17" s="32" t="s">
        <v>300</v>
      </c>
    </row>
    <row r="18" spans="1:16" x14ac:dyDescent="0.2">
      <c r="A18" s="71">
        <f t="shared" si="0"/>
        <v>202324</v>
      </c>
      <c r="B18" s="72" t="str">
        <f t="shared" si="2"/>
        <v>NNDR3UnA</v>
      </c>
      <c r="C18" s="73">
        <f t="shared" si="3"/>
        <v>0</v>
      </c>
      <c r="D18" s="65">
        <v>12</v>
      </c>
      <c r="E18" s="72">
        <v>1</v>
      </c>
      <c r="F18" s="74">
        <f t="shared" si="1"/>
        <v>0</v>
      </c>
      <c r="G18" s="11"/>
      <c r="H18" s="12"/>
      <c r="I18" s="6"/>
      <c r="J18" s="6"/>
      <c r="K18" s="6"/>
      <c r="L18" s="6"/>
      <c r="M18" s="32">
        <v>0.51602999999999999</v>
      </c>
      <c r="N18" s="32">
        <f t="shared" si="4"/>
        <v>0</v>
      </c>
      <c r="O18" s="32">
        <v>16</v>
      </c>
      <c r="P18" s="32" t="s">
        <v>301</v>
      </c>
    </row>
    <row r="19" spans="1:16" x14ac:dyDescent="0.2">
      <c r="A19" s="71">
        <f t="shared" si="0"/>
        <v>202324</v>
      </c>
      <c r="B19" s="72" t="str">
        <f t="shared" si="2"/>
        <v>NNDR3UnA</v>
      </c>
      <c r="C19" s="73">
        <f t="shared" si="3"/>
        <v>0</v>
      </c>
      <c r="D19" s="67">
        <v>12.5</v>
      </c>
      <c r="E19" s="72">
        <v>1</v>
      </c>
      <c r="F19" s="74">
        <f t="shared" si="1"/>
        <v>0</v>
      </c>
      <c r="G19" s="9"/>
      <c r="H19" s="12"/>
      <c r="I19" s="6"/>
      <c r="J19" s="6"/>
      <c r="K19" s="6"/>
      <c r="L19" s="6"/>
      <c r="M19" s="32">
        <v>0.38324000000000003</v>
      </c>
      <c r="N19" s="32">
        <f t="shared" si="4"/>
        <v>0</v>
      </c>
      <c r="O19" s="32">
        <v>17</v>
      </c>
      <c r="P19" s="32" t="s">
        <v>302</v>
      </c>
    </row>
    <row r="20" spans="1:16" x14ac:dyDescent="0.2">
      <c r="A20" s="71">
        <f t="shared" si="0"/>
        <v>202324</v>
      </c>
      <c r="B20" s="72" t="str">
        <f t="shared" si="2"/>
        <v>NNDR3UnA</v>
      </c>
      <c r="C20" s="73">
        <f t="shared" si="3"/>
        <v>0</v>
      </c>
      <c r="D20" s="67">
        <v>12.6</v>
      </c>
      <c r="E20" s="72">
        <v>1</v>
      </c>
      <c r="F20" s="74">
        <f t="shared" si="1"/>
        <v>0</v>
      </c>
      <c r="G20" s="9"/>
      <c r="H20" s="12"/>
      <c r="I20" s="6"/>
      <c r="J20" s="6"/>
      <c r="K20" s="6"/>
      <c r="L20" s="6"/>
      <c r="M20" s="32">
        <v>0.95935999999999999</v>
      </c>
      <c r="N20" s="32">
        <f t="shared" si="4"/>
        <v>0</v>
      </c>
      <c r="O20" s="32">
        <v>18</v>
      </c>
      <c r="P20" s="32" t="s">
        <v>303</v>
      </c>
    </row>
    <row r="21" spans="1:16" x14ac:dyDescent="0.2">
      <c r="A21" s="71">
        <f t="shared" si="0"/>
        <v>202324</v>
      </c>
      <c r="B21" s="72" t="str">
        <f t="shared" si="2"/>
        <v>NNDR3UnA</v>
      </c>
      <c r="C21" s="73">
        <f t="shared" si="3"/>
        <v>0</v>
      </c>
      <c r="D21" s="65">
        <v>13</v>
      </c>
      <c r="E21" s="72">
        <v>1</v>
      </c>
      <c r="F21" s="74">
        <f t="shared" si="1"/>
        <v>0</v>
      </c>
      <c r="G21" s="9"/>
      <c r="H21" s="12"/>
      <c r="I21" s="6"/>
      <c r="J21" s="6"/>
      <c r="K21" s="6"/>
      <c r="L21" s="6"/>
      <c r="M21" s="32">
        <v>0.85262000000000004</v>
      </c>
      <c r="N21" s="32">
        <f t="shared" si="4"/>
        <v>0</v>
      </c>
      <c r="O21" s="32">
        <v>19</v>
      </c>
      <c r="P21" s="32" t="s">
        <v>304</v>
      </c>
    </row>
    <row r="22" spans="1:16" x14ac:dyDescent="0.2">
      <c r="A22" s="71">
        <f t="shared" si="0"/>
        <v>202324</v>
      </c>
      <c r="B22" s="72" t="str">
        <f t="shared" si="2"/>
        <v>NNDR3UnA</v>
      </c>
      <c r="C22" s="73">
        <f t="shared" si="3"/>
        <v>0</v>
      </c>
      <c r="D22" s="65">
        <v>14</v>
      </c>
      <c r="E22" s="72">
        <v>1</v>
      </c>
      <c r="F22" s="74">
        <f t="shared" si="1"/>
        <v>0</v>
      </c>
      <c r="G22" s="9"/>
      <c r="H22" s="12"/>
      <c r="I22" s="6"/>
      <c r="J22" s="6"/>
      <c r="K22" s="6"/>
      <c r="L22" s="6"/>
      <c r="M22" s="32">
        <v>0.62390999999999996</v>
      </c>
      <c r="N22" s="32">
        <f t="shared" si="4"/>
        <v>0</v>
      </c>
      <c r="O22" s="32">
        <v>20</v>
      </c>
      <c r="P22" s="32" t="s">
        <v>305</v>
      </c>
    </row>
    <row r="23" spans="1:16" x14ac:dyDescent="0.2">
      <c r="A23" s="71">
        <f t="shared" si="0"/>
        <v>202324</v>
      </c>
      <c r="B23" s="72" t="str">
        <f t="shared" si="2"/>
        <v>NNDR3UnA</v>
      </c>
      <c r="C23" s="73">
        <f t="shared" si="3"/>
        <v>0</v>
      </c>
      <c r="D23" s="65">
        <v>16</v>
      </c>
      <c r="E23" s="72">
        <v>1</v>
      </c>
      <c r="F23" s="74">
        <f t="shared" si="1"/>
        <v>0</v>
      </c>
      <c r="G23" s="9"/>
      <c r="H23" s="12"/>
      <c r="I23" s="6"/>
      <c r="J23" s="6"/>
      <c r="K23" s="6"/>
      <c r="L23" s="6"/>
      <c r="M23" s="32">
        <v>0.67191000000000001</v>
      </c>
      <c r="N23" s="32">
        <f t="shared" si="4"/>
        <v>0</v>
      </c>
      <c r="O23" s="32">
        <v>21</v>
      </c>
      <c r="P23" s="32" t="s">
        <v>306</v>
      </c>
    </row>
    <row r="24" spans="1:16" x14ac:dyDescent="0.2">
      <c r="A24" s="71">
        <f t="shared" si="0"/>
        <v>202324</v>
      </c>
      <c r="B24" s="72" t="str">
        <f t="shared" si="2"/>
        <v>NNDR3UnA</v>
      </c>
      <c r="C24" s="73">
        <f t="shared" si="3"/>
        <v>0</v>
      </c>
      <c r="D24" s="65">
        <v>17</v>
      </c>
      <c r="E24" s="72">
        <v>1</v>
      </c>
      <c r="F24" s="74">
        <f t="shared" si="1"/>
        <v>0</v>
      </c>
      <c r="G24" s="11"/>
      <c r="H24" s="12"/>
      <c r="I24" s="6"/>
      <c r="J24" s="6"/>
      <c r="K24" s="6"/>
      <c r="L24" s="6"/>
      <c r="M24" s="32">
        <v>5.432E-2</v>
      </c>
      <c r="N24" s="32">
        <f t="shared" si="4"/>
        <v>0</v>
      </c>
      <c r="O24" s="32">
        <v>22</v>
      </c>
      <c r="P24" s="32" t="s">
        <v>307</v>
      </c>
    </row>
    <row r="25" spans="1:16" x14ac:dyDescent="0.2">
      <c r="A25" s="71">
        <f t="shared" si="0"/>
        <v>202324</v>
      </c>
      <c r="B25" s="72" t="str">
        <f t="shared" si="2"/>
        <v>NNDR3UnA</v>
      </c>
      <c r="C25" s="73">
        <f t="shared" si="3"/>
        <v>0</v>
      </c>
      <c r="D25" s="67">
        <v>17.5</v>
      </c>
      <c r="E25" s="72">
        <v>1</v>
      </c>
      <c r="F25" s="74">
        <f t="shared" si="1"/>
        <v>0</v>
      </c>
      <c r="G25" s="11"/>
      <c r="H25" s="12"/>
      <c r="I25" s="6"/>
      <c r="J25" s="6"/>
      <c r="K25" s="6"/>
      <c r="L25" s="6"/>
      <c r="M25" s="32">
        <v>9.9331000000000003E-2</v>
      </c>
      <c r="N25" s="32">
        <f t="shared" si="4"/>
        <v>0</v>
      </c>
      <c r="O25" s="32">
        <v>23</v>
      </c>
      <c r="P25" s="32" t="s">
        <v>308</v>
      </c>
    </row>
    <row r="26" spans="1:16" x14ac:dyDescent="0.2">
      <c r="A26" s="71">
        <f t="shared" si="0"/>
        <v>202324</v>
      </c>
      <c r="B26" s="72" t="str">
        <f t="shared" si="2"/>
        <v>NNDR3UnA</v>
      </c>
      <c r="C26" s="73">
        <f t="shared" si="3"/>
        <v>0</v>
      </c>
      <c r="D26" s="65">
        <v>18</v>
      </c>
      <c r="E26" s="72">
        <v>1</v>
      </c>
      <c r="F26" s="74">
        <f t="shared" si="1"/>
        <v>0</v>
      </c>
      <c r="G26" s="11"/>
      <c r="H26" s="12"/>
      <c r="I26" s="6"/>
      <c r="J26" s="6"/>
      <c r="K26" s="6"/>
      <c r="L26" s="6"/>
      <c r="M26" s="32">
        <v>0.66888999999999998</v>
      </c>
      <c r="N26" s="32">
        <f t="shared" si="4"/>
        <v>0</v>
      </c>
      <c r="O26" s="32">
        <v>24</v>
      </c>
      <c r="P26" s="32" t="s">
        <v>309</v>
      </c>
    </row>
    <row r="27" spans="1:16" x14ac:dyDescent="0.2">
      <c r="A27" s="71">
        <f t="shared" si="0"/>
        <v>202324</v>
      </c>
      <c r="B27" s="72" t="str">
        <f t="shared" si="2"/>
        <v>NNDR3UnA</v>
      </c>
      <c r="C27" s="73">
        <f t="shared" si="3"/>
        <v>0</v>
      </c>
      <c r="D27" s="65">
        <v>21</v>
      </c>
      <c r="E27" s="72">
        <v>1</v>
      </c>
      <c r="F27" s="74">
        <f t="shared" si="1"/>
        <v>0</v>
      </c>
      <c r="G27" s="11"/>
      <c r="H27" s="12"/>
      <c r="I27" s="6"/>
      <c r="J27" s="6"/>
      <c r="K27" s="6"/>
      <c r="L27" s="6"/>
      <c r="M27" s="32">
        <v>0.553311</v>
      </c>
      <c r="N27" s="32">
        <f t="shared" si="4"/>
        <v>0</v>
      </c>
      <c r="O27" s="32">
        <v>25</v>
      </c>
      <c r="P27" s="32" t="s">
        <v>310</v>
      </c>
    </row>
    <row r="28" spans="1:16" x14ac:dyDescent="0.2">
      <c r="A28" s="71">
        <f t="shared" si="0"/>
        <v>202324</v>
      </c>
      <c r="B28" s="72" t="str">
        <f t="shared" si="2"/>
        <v>NNDR3UnA</v>
      </c>
      <c r="C28" s="73">
        <f t="shared" si="3"/>
        <v>0</v>
      </c>
      <c r="D28" s="65">
        <v>22</v>
      </c>
      <c r="E28" s="72">
        <v>1</v>
      </c>
      <c r="F28" s="74">
        <f t="shared" si="1"/>
        <v>0</v>
      </c>
      <c r="G28" s="11"/>
      <c r="H28" s="12"/>
      <c r="I28" s="6"/>
      <c r="J28" s="6"/>
      <c r="K28" s="6"/>
      <c r="L28" s="6"/>
      <c r="M28" s="32">
        <v>0.67534000000000005</v>
      </c>
      <c r="N28" s="32">
        <f t="shared" si="4"/>
        <v>0</v>
      </c>
      <c r="O28" s="32">
        <v>26</v>
      </c>
      <c r="P28" s="32" t="s">
        <v>311</v>
      </c>
    </row>
    <row r="29" spans="1:16" x14ac:dyDescent="0.2">
      <c r="A29" s="71">
        <f t="shared" si="0"/>
        <v>202324</v>
      </c>
      <c r="B29" s="72" t="str">
        <f t="shared" si="2"/>
        <v>NNDR3UnA</v>
      </c>
      <c r="C29" s="73">
        <f t="shared" si="3"/>
        <v>0</v>
      </c>
      <c r="D29" s="65">
        <v>23</v>
      </c>
      <c r="E29" s="72">
        <v>1</v>
      </c>
      <c r="F29" s="74">
        <f t="shared" si="1"/>
        <v>0</v>
      </c>
      <c r="G29" s="11"/>
      <c r="H29" s="8"/>
      <c r="I29" s="6"/>
      <c r="J29" s="6">
        <v>1</v>
      </c>
      <c r="K29" s="6"/>
      <c r="L29" s="6"/>
      <c r="M29" s="32">
        <v>0.22558800000000001</v>
      </c>
      <c r="N29" s="32">
        <f t="shared" si="4"/>
        <v>0</v>
      </c>
      <c r="O29" s="32">
        <v>27</v>
      </c>
      <c r="P29" s="32" t="s">
        <v>312</v>
      </c>
    </row>
    <row r="30" spans="1:16" x14ac:dyDescent="0.2">
      <c r="A30" s="71">
        <f t="shared" si="0"/>
        <v>202324</v>
      </c>
      <c r="B30" s="72" t="str">
        <f t="shared" si="2"/>
        <v>NNDR3UnA</v>
      </c>
      <c r="C30" s="73">
        <f t="shared" si="3"/>
        <v>0</v>
      </c>
      <c r="D30" s="65">
        <v>24</v>
      </c>
      <c r="E30" s="72">
        <v>1</v>
      </c>
      <c r="F30" s="74" t="e">
        <f>VLOOKUP($D30,_NDR3,13,FALSE)</f>
        <v>#N/A</v>
      </c>
      <c r="G30" s="9"/>
      <c r="H30" s="8"/>
      <c r="I30" s="6"/>
      <c r="J30" s="6"/>
      <c r="K30" s="6"/>
      <c r="L30" s="6"/>
      <c r="M30" s="32">
        <v>0.21332100000000001</v>
      </c>
      <c r="N30" s="32" t="e">
        <f t="shared" si="4"/>
        <v>#N/A</v>
      </c>
      <c r="O30" s="32">
        <v>28</v>
      </c>
      <c r="P30" s="32" t="s">
        <v>314</v>
      </c>
    </row>
    <row r="31" spans="1:16" x14ac:dyDescent="0.2">
      <c r="A31" s="71">
        <f t="shared" si="0"/>
        <v>202324</v>
      </c>
      <c r="B31" s="72" t="str">
        <f t="shared" si="2"/>
        <v>NNDR3UnA</v>
      </c>
      <c r="C31" s="73">
        <f t="shared" si="3"/>
        <v>0</v>
      </c>
      <c r="D31" s="65">
        <v>25</v>
      </c>
      <c r="E31" s="72">
        <v>1</v>
      </c>
      <c r="F31" s="74">
        <f t="shared" si="1"/>
        <v>0</v>
      </c>
      <c r="G31" s="11"/>
      <c r="H31" s="12"/>
      <c r="I31" s="6"/>
      <c r="J31" s="6"/>
      <c r="K31" s="6"/>
      <c r="L31" s="6"/>
      <c r="M31" s="32">
        <v>0.89988900000000005</v>
      </c>
      <c r="N31" s="32">
        <f t="shared" si="4"/>
        <v>0</v>
      </c>
      <c r="O31" s="32">
        <v>29</v>
      </c>
      <c r="P31" s="32" t="s">
        <v>315</v>
      </c>
    </row>
    <row r="32" spans="1:16" x14ac:dyDescent="0.2">
      <c r="A32" s="71">
        <f t="shared" si="0"/>
        <v>202324</v>
      </c>
      <c r="B32" s="72" t="str">
        <f t="shared" si="2"/>
        <v>NNDR3UnA</v>
      </c>
      <c r="C32" s="73">
        <f t="shared" si="3"/>
        <v>0</v>
      </c>
      <c r="D32" s="65">
        <v>26</v>
      </c>
      <c r="E32" s="72">
        <v>1</v>
      </c>
      <c r="F32" s="74">
        <f t="shared" si="1"/>
        <v>0</v>
      </c>
      <c r="G32" s="11"/>
      <c r="H32" s="12"/>
      <c r="I32" s="6"/>
      <c r="J32" s="6">
        <v>2</v>
      </c>
      <c r="K32" s="6"/>
      <c r="L32" s="6"/>
      <c r="M32" s="32">
        <v>7.8921000000000005E-2</v>
      </c>
      <c r="N32" s="32">
        <f t="shared" si="4"/>
        <v>0</v>
      </c>
      <c r="O32" s="32">
        <v>30</v>
      </c>
      <c r="P32" s="32" t="s">
        <v>316</v>
      </c>
    </row>
    <row r="33" spans="1:16" x14ac:dyDescent="0.2">
      <c r="A33" s="71">
        <f t="shared" si="0"/>
        <v>202324</v>
      </c>
      <c r="B33" s="72" t="str">
        <f t="shared" si="2"/>
        <v>NNDR3UnA</v>
      </c>
      <c r="C33" s="73">
        <f t="shared" si="3"/>
        <v>0</v>
      </c>
      <c r="D33" s="65">
        <v>27</v>
      </c>
      <c r="E33" s="72">
        <v>1</v>
      </c>
      <c r="F33" s="74" t="e">
        <f t="shared" si="1"/>
        <v>#N/A</v>
      </c>
      <c r="G33" s="11"/>
      <c r="M33" s="32">
        <v>5.2188999999999999E-2</v>
      </c>
      <c r="N33" s="32" t="e">
        <f t="shared" si="4"/>
        <v>#N/A</v>
      </c>
      <c r="O33" s="32">
        <v>31</v>
      </c>
      <c r="P33" s="32" t="s">
        <v>317</v>
      </c>
    </row>
    <row r="34" spans="1:16" x14ac:dyDescent="0.2">
      <c r="A34" s="71">
        <f t="shared" si="0"/>
        <v>202324</v>
      </c>
      <c r="B34" s="72" t="str">
        <f t="shared" si="2"/>
        <v>NNDR3UnA</v>
      </c>
      <c r="C34" s="73">
        <f t="shared" si="3"/>
        <v>0</v>
      </c>
      <c r="D34" s="65">
        <v>40</v>
      </c>
      <c r="E34" s="72">
        <v>1</v>
      </c>
      <c r="F34" s="74">
        <f t="shared" si="1"/>
        <v>0</v>
      </c>
      <c r="G34" s="9"/>
      <c r="M34" s="32">
        <v>0.99109999999999998</v>
      </c>
      <c r="N34" s="32">
        <f t="shared" si="4"/>
        <v>0</v>
      </c>
      <c r="O34" s="32">
        <v>32</v>
      </c>
      <c r="P34" s="32" t="s">
        <v>318</v>
      </c>
    </row>
    <row r="35" spans="1:16" x14ac:dyDescent="0.2">
      <c r="A35" s="71">
        <f t="shared" si="0"/>
        <v>202324</v>
      </c>
      <c r="B35" s="72" t="str">
        <f t="shared" si="2"/>
        <v>NNDR3UnA</v>
      </c>
      <c r="C35" s="73">
        <f t="shared" si="3"/>
        <v>0</v>
      </c>
      <c r="D35" s="65">
        <v>41</v>
      </c>
      <c r="E35" s="72">
        <v>1</v>
      </c>
      <c r="F35" s="74">
        <f t="shared" si="1"/>
        <v>0</v>
      </c>
      <c r="M35" s="32">
        <v>0.22539999999999999</v>
      </c>
      <c r="N35" s="32">
        <f t="shared" si="4"/>
        <v>0</v>
      </c>
      <c r="O35" s="32">
        <v>33</v>
      </c>
      <c r="P35" s="32" t="s">
        <v>319</v>
      </c>
    </row>
    <row r="36" spans="1:16" x14ac:dyDescent="0.2">
      <c r="A36" s="71">
        <f t="shared" si="0"/>
        <v>202324</v>
      </c>
      <c r="B36" s="72" t="str">
        <f t="shared" si="2"/>
        <v>NNDR3UnA</v>
      </c>
      <c r="C36" s="73">
        <f t="shared" si="3"/>
        <v>0</v>
      </c>
      <c r="D36" s="65">
        <v>42</v>
      </c>
      <c r="E36" s="72">
        <v>1</v>
      </c>
      <c r="F36" s="74">
        <f t="shared" si="1"/>
        <v>0</v>
      </c>
      <c r="M36" s="32">
        <v>0.36209999999999998</v>
      </c>
      <c r="N36" s="32">
        <f t="shared" si="4"/>
        <v>0</v>
      </c>
      <c r="O36" s="32">
        <v>34</v>
      </c>
      <c r="P36" s="32" t="s">
        <v>320</v>
      </c>
    </row>
    <row r="37" spans="1:16" x14ac:dyDescent="0.2">
      <c r="A37" s="71">
        <f t="shared" si="0"/>
        <v>202324</v>
      </c>
      <c r="B37" s="72" t="str">
        <f t="shared" si="2"/>
        <v>NNDR3UnA</v>
      </c>
      <c r="C37" s="73">
        <f t="shared" si="3"/>
        <v>0</v>
      </c>
      <c r="D37" s="65">
        <v>43</v>
      </c>
      <c r="E37" s="72">
        <v>1</v>
      </c>
      <c r="F37" s="74">
        <f t="shared" si="1"/>
        <v>0</v>
      </c>
      <c r="M37" s="32">
        <v>0.49880000000000002</v>
      </c>
      <c r="N37" s="32">
        <f t="shared" si="4"/>
        <v>0</v>
      </c>
      <c r="O37" s="32">
        <v>35</v>
      </c>
      <c r="P37" s="32" t="s">
        <v>321</v>
      </c>
    </row>
    <row r="38" spans="1:16" x14ac:dyDescent="0.2">
      <c r="N38" s="32"/>
      <c r="O38" s="32">
        <v>36</v>
      </c>
      <c r="P38" s="32" t="s">
        <v>322</v>
      </c>
    </row>
    <row r="39" spans="1:16" x14ac:dyDescent="0.2">
      <c r="M39" s="32" t="s">
        <v>313</v>
      </c>
      <c r="N39" s="32"/>
      <c r="O39" s="32">
        <v>37</v>
      </c>
      <c r="P39" s="32" t="s">
        <v>323</v>
      </c>
    </row>
    <row r="40" spans="1:16" x14ac:dyDescent="0.2">
      <c r="M40" s="32" t="e">
        <f>SUM(N4:N37)</f>
        <v>#N/A</v>
      </c>
      <c r="N40" s="32"/>
      <c r="O40" s="32">
        <v>38</v>
      </c>
      <c r="P40" s="32" t="s">
        <v>324</v>
      </c>
    </row>
    <row r="41" spans="1:16" x14ac:dyDescent="0.2">
      <c r="M41" s="33" t="e">
        <f>ABS(FIXED((M40*10000000),0,1))</f>
        <v>#N/A</v>
      </c>
      <c r="N41" s="32"/>
      <c r="O41" s="32">
        <v>39</v>
      </c>
      <c r="P41" s="32" t="s">
        <v>325</v>
      </c>
    </row>
    <row r="42" spans="1:16" x14ac:dyDescent="0.2">
      <c r="M42" s="32" t="e">
        <f>VALUE(LEFT(M$41,2))</f>
        <v>#N/A</v>
      </c>
      <c r="N42" s="32"/>
      <c r="O42" s="32">
        <v>40</v>
      </c>
      <c r="P42" s="32" t="s">
        <v>326</v>
      </c>
    </row>
    <row r="43" spans="1:16" x14ac:dyDescent="0.2">
      <c r="M43" s="32" t="e">
        <f>VALUE(RIGHT(LEFT(M$41,4),2))</f>
        <v>#N/A</v>
      </c>
      <c r="N43" s="32"/>
      <c r="O43" s="32">
        <v>41</v>
      </c>
      <c r="P43" s="32" t="s">
        <v>327</v>
      </c>
    </row>
    <row r="44" spans="1:16" x14ac:dyDescent="0.2">
      <c r="M44" s="32" t="e">
        <f>VALUE(RIGHT(LEFT(M$41,6),2))</f>
        <v>#N/A</v>
      </c>
      <c r="N44" s="32"/>
      <c r="O44" s="32">
        <v>42</v>
      </c>
      <c r="P44" s="32" t="s">
        <v>328</v>
      </c>
    </row>
    <row r="45" spans="1:16" x14ac:dyDescent="0.2">
      <c r="M45" s="32" t="e">
        <f>VALUE(RIGHT(LEFT(M$41,8),2))</f>
        <v>#N/A</v>
      </c>
      <c r="N45" s="32"/>
      <c r="O45" s="32">
        <v>43</v>
      </c>
      <c r="P45" s="32" t="s">
        <v>329</v>
      </c>
    </row>
    <row r="46" spans="1:16" x14ac:dyDescent="0.2">
      <c r="M46" s="32" t="e">
        <f>VALUE(RIGHT(LEFT(M$41,10),2))</f>
        <v>#N/A</v>
      </c>
      <c r="N46" s="32"/>
      <c r="O46" s="32">
        <v>44</v>
      </c>
      <c r="P46" s="32" t="s">
        <v>330</v>
      </c>
    </row>
    <row r="47" spans="1:16" x14ac:dyDescent="0.2">
      <c r="M47" s="32" t="e">
        <f>VALUE(RIGHT(LEFT(M$41,12),2))</f>
        <v>#N/A</v>
      </c>
      <c r="N47" s="32"/>
      <c r="O47" s="32">
        <v>45</v>
      </c>
      <c r="P47" s="32" t="s">
        <v>331</v>
      </c>
    </row>
    <row r="48" spans="1:16" x14ac:dyDescent="0.2">
      <c r="M48" s="32" t="e">
        <f>VALUE(RIGHT(LEFT(M$41,14),2))</f>
        <v>#N/A</v>
      </c>
      <c r="N48" s="32"/>
      <c r="O48" s="32">
        <v>46</v>
      </c>
      <c r="P48" s="32" t="s">
        <v>332</v>
      </c>
    </row>
    <row r="49" spans="13:16" x14ac:dyDescent="0.2">
      <c r="M49" s="32"/>
      <c r="N49" s="32"/>
      <c r="O49" s="32">
        <v>47</v>
      </c>
      <c r="P49" s="32" t="s">
        <v>333</v>
      </c>
    </row>
    <row r="50" spans="13:16" x14ac:dyDescent="0.2">
      <c r="M50" s="32" t="e">
        <f>VLOOKUP(M42,letter,2,FALSE)&amp;VLOOKUP(M43,letter,2,FALSE)&amp;VLOOKUP(M44,letter,2,FALSE)&amp;VLOOKUP(M45,letter,2,FALSE)&amp;VLOOKUP(M46,letter,2,FALSE)&amp;VLOOKUP(M47,letter,2,FALSE)&amp;VLOOKUP(M48,letter,2,FALSE)</f>
        <v>#N/A</v>
      </c>
      <c r="N50" s="32"/>
      <c r="O50" s="32">
        <v>48</v>
      </c>
      <c r="P50" s="32" t="s">
        <v>334</v>
      </c>
    </row>
    <row r="51" spans="13:16" x14ac:dyDescent="0.2">
      <c r="M51" s="32"/>
      <c r="N51" s="32"/>
      <c r="O51" s="32">
        <v>49</v>
      </c>
      <c r="P51" s="32" t="s">
        <v>335</v>
      </c>
    </row>
    <row r="52" spans="13:16" x14ac:dyDescent="0.2">
      <c r="M52" s="32"/>
      <c r="N52" s="32"/>
      <c r="O52" s="32">
        <v>50</v>
      </c>
      <c r="P52" s="32" t="s">
        <v>336</v>
      </c>
    </row>
    <row r="53" spans="13:16" x14ac:dyDescent="0.2">
      <c r="M53" s="32"/>
      <c r="N53" s="32"/>
      <c r="O53" s="32">
        <v>51</v>
      </c>
      <c r="P53" s="32" t="s">
        <v>337</v>
      </c>
    </row>
    <row r="54" spans="13:16" x14ac:dyDescent="0.2">
      <c r="M54" s="32"/>
      <c r="N54" s="32"/>
      <c r="O54" s="32">
        <v>52</v>
      </c>
      <c r="P54" s="32" t="s">
        <v>338</v>
      </c>
    </row>
    <row r="55" spans="13:16" x14ac:dyDescent="0.2">
      <c r="M55" s="32"/>
      <c r="N55" s="32"/>
      <c r="O55" s="32">
        <v>53</v>
      </c>
      <c r="P55" s="32" t="s">
        <v>339</v>
      </c>
    </row>
    <row r="56" spans="13:16" x14ac:dyDescent="0.2">
      <c r="M56" s="32"/>
      <c r="N56" s="32"/>
      <c r="O56" s="32">
        <v>54</v>
      </c>
      <c r="P56" s="32" t="s">
        <v>340</v>
      </c>
    </row>
    <row r="57" spans="13:16" x14ac:dyDescent="0.2">
      <c r="M57" s="32"/>
      <c r="N57" s="32"/>
      <c r="O57" s="32">
        <v>55</v>
      </c>
      <c r="P57" s="32" t="s">
        <v>341</v>
      </c>
    </row>
    <row r="58" spans="13:16" x14ac:dyDescent="0.2">
      <c r="M58" s="32"/>
      <c r="N58" s="32"/>
      <c r="O58" s="32">
        <v>56</v>
      </c>
      <c r="P58" s="32" t="s">
        <v>342</v>
      </c>
    </row>
    <row r="59" spans="13:16" x14ac:dyDescent="0.2">
      <c r="M59" s="32"/>
      <c r="N59" s="32"/>
      <c r="O59" s="32">
        <v>57</v>
      </c>
      <c r="P59" s="32" t="s">
        <v>343</v>
      </c>
    </row>
    <row r="60" spans="13:16" x14ac:dyDescent="0.2">
      <c r="M60" s="32"/>
      <c r="N60" s="32"/>
      <c r="O60" s="32">
        <v>58</v>
      </c>
      <c r="P60" s="32" t="s">
        <v>344</v>
      </c>
    </row>
    <row r="61" spans="13:16" x14ac:dyDescent="0.2">
      <c r="M61" s="32"/>
      <c r="N61" s="32"/>
      <c r="O61" s="32">
        <v>59</v>
      </c>
      <c r="P61" s="32" t="s">
        <v>345</v>
      </c>
    </row>
    <row r="62" spans="13:16" x14ac:dyDescent="0.2">
      <c r="M62" s="32"/>
      <c r="N62" s="32"/>
      <c r="O62" s="32">
        <v>60</v>
      </c>
      <c r="P62" s="32" t="s">
        <v>346</v>
      </c>
    </row>
    <row r="63" spans="13:16" x14ac:dyDescent="0.2">
      <c r="M63" s="32"/>
      <c r="N63" s="32"/>
      <c r="O63" s="32">
        <v>61</v>
      </c>
      <c r="P63" s="32" t="s">
        <v>347</v>
      </c>
    </row>
    <row r="64" spans="13:16" x14ac:dyDescent="0.2">
      <c r="M64" s="32"/>
      <c r="N64" s="32"/>
      <c r="O64" s="32">
        <v>62</v>
      </c>
      <c r="P64" s="32" t="s">
        <v>348</v>
      </c>
    </row>
    <row r="65" spans="13:16" x14ac:dyDescent="0.2">
      <c r="M65" s="32"/>
      <c r="N65" s="32"/>
      <c r="O65" s="32">
        <v>63</v>
      </c>
      <c r="P65" s="32" t="s">
        <v>349</v>
      </c>
    </row>
    <row r="66" spans="13:16" x14ac:dyDescent="0.2">
      <c r="M66" s="32"/>
      <c r="N66" s="32"/>
      <c r="O66" s="32">
        <v>64</v>
      </c>
      <c r="P66" s="32" t="s">
        <v>350</v>
      </c>
    </row>
    <row r="67" spans="13:16" x14ac:dyDescent="0.2">
      <c r="M67" s="32"/>
      <c r="N67" s="32"/>
      <c r="O67" s="32">
        <v>65</v>
      </c>
      <c r="P67" s="32" t="s">
        <v>351</v>
      </c>
    </row>
    <row r="68" spans="13:16" x14ac:dyDescent="0.2">
      <c r="M68" s="32"/>
      <c r="N68" s="32"/>
      <c r="O68" s="32">
        <v>66</v>
      </c>
      <c r="P68" s="32" t="s">
        <v>352</v>
      </c>
    </row>
    <row r="69" spans="13:16" x14ac:dyDescent="0.2">
      <c r="M69" s="32"/>
      <c r="N69" s="32"/>
      <c r="O69" s="32">
        <v>67</v>
      </c>
      <c r="P69" s="32" t="s">
        <v>353</v>
      </c>
    </row>
    <row r="70" spans="13:16" x14ac:dyDescent="0.2">
      <c r="M70" s="32"/>
      <c r="N70" s="32"/>
      <c r="O70" s="32">
        <v>68</v>
      </c>
      <c r="P70" s="32" t="s">
        <v>354</v>
      </c>
    </row>
    <row r="71" spans="13:16" x14ac:dyDescent="0.2">
      <c r="M71" s="32"/>
      <c r="N71" s="32"/>
      <c r="O71" s="32">
        <v>69</v>
      </c>
      <c r="P71" s="32" t="s">
        <v>355</v>
      </c>
    </row>
    <row r="72" spans="13:16" x14ac:dyDescent="0.2">
      <c r="M72" s="32"/>
      <c r="N72" s="32"/>
      <c r="O72" s="32">
        <v>70</v>
      </c>
      <c r="P72" s="32" t="s">
        <v>356</v>
      </c>
    </row>
    <row r="73" spans="13:16" x14ac:dyDescent="0.2">
      <c r="M73" s="32"/>
      <c r="N73" s="32"/>
      <c r="O73" s="32">
        <v>71</v>
      </c>
      <c r="P73" s="32" t="s">
        <v>357</v>
      </c>
    </row>
    <row r="74" spans="13:16" x14ac:dyDescent="0.2">
      <c r="M74" s="32"/>
      <c r="N74" s="32"/>
      <c r="O74" s="32">
        <v>72</v>
      </c>
      <c r="P74" s="32" t="s">
        <v>358</v>
      </c>
    </row>
    <row r="75" spans="13:16" x14ac:dyDescent="0.2">
      <c r="M75" s="32"/>
      <c r="N75" s="32"/>
      <c r="O75" s="32">
        <v>73</v>
      </c>
      <c r="P75" s="32" t="s">
        <v>359</v>
      </c>
    </row>
    <row r="76" spans="13:16" x14ac:dyDescent="0.2">
      <c r="M76" s="32"/>
      <c r="N76" s="32"/>
      <c r="O76" s="32">
        <v>74</v>
      </c>
      <c r="P76" s="32" t="s">
        <v>360</v>
      </c>
    </row>
    <row r="77" spans="13:16" x14ac:dyDescent="0.2">
      <c r="M77" s="32"/>
      <c r="N77" s="32"/>
      <c r="O77" s="32">
        <v>75</v>
      </c>
      <c r="P77" s="32" t="s">
        <v>361</v>
      </c>
    </row>
    <row r="78" spans="13:16" x14ac:dyDescent="0.2">
      <c r="M78" s="32"/>
      <c r="N78" s="32"/>
      <c r="O78" s="32">
        <v>76</v>
      </c>
      <c r="P78" s="32" t="s">
        <v>362</v>
      </c>
    </row>
    <row r="79" spans="13:16" x14ac:dyDescent="0.2">
      <c r="M79" s="32"/>
      <c r="N79" s="32"/>
      <c r="O79" s="32">
        <v>77</v>
      </c>
      <c r="P79" s="32" t="s">
        <v>363</v>
      </c>
    </row>
    <row r="80" spans="13:16" x14ac:dyDescent="0.2">
      <c r="M80" s="32"/>
      <c r="N80" s="32"/>
      <c r="O80" s="32">
        <v>78</v>
      </c>
      <c r="P80" s="32" t="s">
        <v>364</v>
      </c>
    </row>
    <row r="81" spans="13:16" x14ac:dyDescent="0.2">
      <c r="M81" s="32"/>
      <c r="N81" s="32"/>
      <c r="O81" s="32">
        <v>79</v>
      </c>
      <c r="P81" s="32" t="s">
        <v>365</v>
      </c>
    </row>
    <row r="82" spans="13:16" x14ac:dyDescent="0.2">
      <c r="M82" s="32"/>
      <c r="N82" s="32"/>
      <c r="O82" s="32">
        <v>80</v>
      </c>
      <c r="P82" s="32" t="s">
        <v>366</v>
      </c>
    </row>
    <row r="83" spans="13:16" x14ac:dyDescent="0.2">
      <c r="M83" s="32"/>
      <c r="N83" s="32"/>
      <c r="O83" s="32">
        <v>81</v>
      </c>
      <c r="P83" s="32" t="s">
        <v>367</v>
      </c>
    </row>
    <row r="84" spans="13:16" x14ac:dyDescent="0.2">
      <c r="M84" s="32"/>
      <c r="N84" s="32"/>
      <c r="O84" s="32">
        <v>82</v>
      </c>
      <c r="P84" s="32" t="s">
        <v>368</v>
      </c>
    </row>
    <row r="85" spans="13:16" x14ac:dyDescent="0.2">
      <c r="M85" s="32"/>
      <c r="N85" s="32"/>
      <c r="O85" s="32">
        <v>83</v>
      </c>
      <c r="P85" s="32" t="s">
        <v>369</v>
      </c>
    </row>
    <row r="86" spans="13:16" x14ac:dyDescent="0.2">
      <c r="M86" s="32"/>
      <c r="N86" s="32"/>
      <c r="O86" s="32">
        <v>84</v>
      </c>
      <c r="P86" s="32" t="s">
        <v>370</v>
      </c>
    </row>
    <row r="87" spans="13:16" x14ac:dyDescent="0.2">
      <c r="M87" s="32"/>
      <c r="N87" s="32"/>
      <c r="O87" s="32">
        <v>85</v>
      </c>
      <c r="P87" s="32" t="s">
        <v>371</v>
      </c>
    </row>
    <row r="88" spans="13:16" x14ac:dyDescent="0.2">
      <c r="M88" s="32"/>
      <c r="N88" s="32"/>
      <c r="O88" s="32">
        <v>86</v>
      </c>
      <c r="P88" s="32" t="s">
        <v>372</v>
      </c>
    </row>
    <row r="89" spans="13:16" x14ac:dyDescent="0.2">
      <c r="M89" s="32"/>
      <c r="N89" s="32"/>
      <c r="O89" s="32">
        <v>87</v>
      </c>
      <c r="P89" s="32" t="s">
        <v>373</v>
      </c>
    </row>
    <row r="90" spans="13:16" x14ac:dyDescent="0.2">
      <c r="M90" s="32"/>
      <c r="N90" s="32"/>
      <c r="O90" s="32">
        <v>88</v>
      </c>
      <c r="P90" s="32" t="s">
        <v>374</v>
      </c>
    </row>
    <row r="91" spans="13:16" x14ac:dyDescent="0.2">
      <c r="M91" s="32"/>
      <c r="N91" s="32"/>
      <c r="O91" s="32">
        <v>89</v>
      </c>
      <c r="P91" s="32" t="s">
        <v>375</v>
      </c>
    </row>
    <row r="92" spans="13:16" x14ac:dyDescent="0.2">
      <c r="M92" s="32"/>
      <c r="N92" s="32"/>
      <c r="O92" s="32">
        <v>90</v>
      </c>
      <c r="P92" s="32" t="s">
        <v>376</v>
      </c>
    </row>
    <row r="93" spans="13:16" x14ac:dyDescent="0.2">
      <c r="M93" s="32"/>
      <c r="N93" s="32"/>
      <c r="O93" s="32">
        <v>91</v>
      </c>
      <c r="P93" s="32" t="s">
        <v>377</v>
      </c>
    </row>
    <row r="94" spans="13:16" x14ac:dyDescent="0.2">
      <c r="M94" s="32"/>
      <c r="N94" s="32"/>
      <c r="O94" s="32">
        <v>92</v>
      </c>
      <c r="P94" s="32" t="s">
        <v>378</v>
      </c>
    </row>
    <row r="95" spans="13:16" x14ac:dyDescent="0.2">
      <c r="M95" s="32"/>
      <c r="N95" s="32"/>
      <c r="O95" s="32">
        <v>93</v>
      </c>
      <c r="P95" s="32" t="s">
        <v>379</v>
      </c>
    </row>
    <row r="96" spans="13:16" x14ac:dyDescent="0.2">
      <c r="M96" s="32"/>
      <c r="N96" s="32"/>
      <c r="O96" s="32">
        <v>94</v>
      </c>
      <c r="P96" s="32" t="s">
        <v>380</v>
      </c>
    </row>
    <row r="97" spans="13:16" x14ac:dyDescent="0.2">
      <c r="M97" s="32"/>
      <c r="N97" s="32"/>
      <c r="O97" s="32">
        <v>95</v>
      </c>
      <c r="P97" s="32" t="s">
        <v>381</v>
      </c>
    </row>
    <row r="98" spans="13:16" x14ac:dyDescent="0.2">
      <c r="M98" s="32"/>
      <c r="N98" s="32"/>
      <c r="O98" s="32">
        <v>96</v>
      </c>
      <c r="P98" s="32" t="s">
        <v>382</v>
      </c>
    </row>
    <row r="99" spans="13:16" x14ac:dyDescent="0.2">
      <c r="M99" s="32"/>
      <c r="N99" s="32"/>
      <c r="O99" s="32">
        <v>97</v>
      </c>
      <c r="P99" s="32" t="s">
        <v>383</v>
      </c>
    </row>
    <row r="100" spans="13:16" x14ac:dyDescent="0.2">
      <c r="M100" s="32"/>
      <c r="N100" s="32"/>
      <c r="O100" s="32">
        <v>98</v>
      </c>
      <c r="P100" s="32" t="s">
        <v>384</v>
      </c>
    </row>
    <row r="101" spans="13:16" x14ac:dyDescent="0.2">
      <c r="M101" s="32"/>
      <c r="N101" s="32"/>
      <c r="O101" s="32">
        <v>99</v>
      </c>
      <c r="P101" s="32" t="s">
        <v>412</v>
      </c>
    </row>
    <row r="102" spans="13:16" x14ac:dyDescent="0.2">
      <c r="O102" s="32">
        <v>0</v>
      </c>
      <c r="P102" s="32" t="s">
        <v>385</v>
      </c>
    </row>
  </sheetData>
  <mergeCells count="1">
    <mergeCell ref="A1:E1"/>
  </mergeCells>
  <phoneticPr fontId="9" type="noConversion"/>
  <pageMargins left="0" right="0" top="0"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97"/>
  <sheetViews>
    <sheetView showRowColHeaders="0" view="pageBreakPreview" zoomScale="85" zoomScaleNormal="100" zoomScaleSheetLayoutView="85" workbookViewId="0">
      <selection activeCell="O17" sqref="O17"/>
    </sheetView>
  </sheetViews>
  <sheetFormatPr defaultColWidth="0" defaultRowHeight="0" customHeight="1" zeroHeight="1" x14ac:dyDescent="0.2"/>
  <cols>
    <col min="1" max="1" width="1.109375" style="148" customWidth="1"/>
    <col min="2" max="2" width="1.77734375" style="148" customWidth="1"/>
    <col min="3" max="3" width="5.6640625" style="148" customWidth="1"/>
    <col min="4" max="4" width="24.109375" style="148" customWidth="1"/>
    <col min="5" max="13" width="5.77734375" style="148" customWidth="1"/>
    <col min="14" max="14" width="12.109375" style="148" customWidth="1"/>
    <col min="15" max="15" width="14" style="148" customWidth="1"/>
    <col min="16" max="16" width="3.5546875" style="148" customWidth="1"/>
    <col min="17" max="18" width="1.6640625" style="148" customWidth="1"/>
    <col min="19" max="19" width="26.21875" style="150" hidden="1" customWidth="1"/>
    <col min="20" max="16384" width="9.21875" style="148" hidden="1"/>
  </cols>
  <sheetData>
    <row r="1" spans="1:19" ht="17.25" customHeight="1" x14ac:dyDescent="0.2">
      <c r="P1" s="149"/>
      <c r="Q1" s="149"/>
      <c r="R1" s="149"/>
      <c r="S1" s="150" t="s">
        <v>169</v>
      </c>
    </row>
    <row r="2" spans="1:19" ht="22.5" customHeight="1" x14ac:dyDescent="0.2">
      <c r="B2" s="151"/>
      <c r="C2" s="151"/>
      <c r="D2" s="152" t="str">
        <f>FrontPage!C2</f>
        <v>Non-domestic rates final contributions return 2023-24</v>
      </c>
      <c r="E2" s="153"/>
      <c r="F2" s="153"/>
      <c r="G2" s="153"/>
      <c r="H2" s="153"/>
      <c r="I2" s="153"/>
      <c r="J2" s="153"/>
      <c r="K2" s="153"/>
      <c r="L2" s="153"/>
      <c r="M2" s="153"/>
      <c r="N2" s="154"/>
      <c r="O2" s="154" t="str">
        <f>FrontPage!L2</f>
        <v>NDR3</v>
      </c>
      <c r="P2" s="155" t="str">
        <f>+FrontPage!N2</f>
        <v>v.1.0</v>
      </c>
      <c r="Q2" s="156"/>
      <c r="R2" s="156"/>
      <c r="S2" s="150" t="str">
        <f>Year</f>
        <v>2023-24</v>
      </c>
    </row>
    <row r="3" spans="1:19" ht="15.75" x14ac:dyDescent="0.25">
      <c r="B3" s="157"/>
      <c r="C3" s="158"/>
      <c r="D3" s="158"/>
      <c r="E3" s="158"/>
      <c r="F3" s="158"/>
      <c r="G3" s="158"/>
      <c r="H3" s="159"/>
      <c r="I3" s="159"/>
      <c r="J3" s="159"/>
      <c r="K3" s="159"/>
      <c r="L3" s="159"/>
      <c r="M3" s="159"/>
      <c r="N3" s="159"/>
      <c r="O3" s="159"/>
      <c r="P3" s="159"/>
      <c r="Q3" s="159"/>
      <c r="R3" s="159"/>
      <c r="S3" s="150" t="str">
        <f>Details!C7</f>
        <v>2022-23</v>
      </c>
    </row>
    <row r="4" spans="1:19" ht="15.75" x14ac:dyDescent="0.25">
      <c r="B4" s="157"/>
      <c r="C4" s="160" t="str">
        <f>Language!D21&amp;UANumber</f>
        <v>Authority code: 0</v>
      </c>
      <c r="D4" s="159"/>
      <c r="E4" s="159"/>
      <c r="F4" s="159"/>
      <c r="G4" s="160" t="str">
        <f>Language!D22&amp;FrontPage!C13</f>
        <v xml:space="preserve">Authority: </v>
      </c>
      <c r="H4" s="159"/>
      <c r="I4" s="159"/>
      <c r="J4" s="159"/>
      <c r="K4" s="159"/>
      <c r="L4" s="159"/>
      <c r="M4" s="159"/>
      <c r="N4" s="159"/>
      <c r="O4" s="159"/>
      <c r="P4" s="159"/>
      <c r="Q4" s="159"/>
      <c r="R4" s="159"/>
      <c r="S4" s="150" t="str">
        <f>Details!C8</f>
        <v>2021-22</v>
      </c>
    </row>
    <row r="5" spans="1:19" ht="15.75" x14ac:dyDescent="0.25">
      <c r="B5" s="157"/>
      <c r="C5" s="158"/>
      <c r="D5" s="159"/>
      <c r="E5" s="159"/>
      <c r="F5" s="159"/>
      <c r="G5" s="159"/>
      <c r="H5" s="159"/>
      <c r="I5" s="159"/>
      <c r="J5" s="159"/>
      <c r="K5" s="159"/>
      <c r="L5" s="159"/>
      <c r="M5" s="159"/>
      <c r="N5" s="159"/>
      <c r="O5" s="159"/>
      <c r="P5" s="159"/>
      <c r="Q5" s="159"/>
      <c r="R5" s="159"/>
      <c r="S5" s="150" t="str">
        <f>Details!E5</f>
        <v>2024</v>
      </c>
    </row>
    <row r="6" spans="1:19" ht="15.75" x14ac:dyDescent="0.25">
      <c r="B6" s="161"/>
      <c r="C6" s="162" t="str">
        <f>Language!$D23</f>
        <v>Part 1 - Preliminary information (Please enter all amounts to the nearest pound)</v>
      </c>
      <c r="D6" s="163"/>
      <c r="E6" s="163"/>
      <c r="F6" s="163"/>
      <c r="G6" s="163"/>
      <c r="H6" s="163"/>
      <c r="I6" s="163"/>
      <c r="J6" s="163"/>
      <c r="K6" s="163"/>
      <c r="L6" s="163"/>
      <c r="M6" s="163"/>
      <c r="N6" s="163"/>
      <c r="O6" s="164" t="str">
        <f>Language!D24</f>
        <v>£ pounds</v>
      </c>
      <c r="P6" s="165"/>
      <c r="Q6" s="165"/>
      <c r="R6" s="165"/>
      <c r="S6" s="150" t="str">
        <f>Details!D6</f>
        <v>202324</v>
      </c>
    </row>
    <row r="7" spans="1:19" ht="15.75" x14ac:dyDescent="0.25">
      <c r="B7" s="166"/>
      <c r="C7" s="162"/>
      <c r="D7" s="163"/>
      <c r="E7" s="163"/>
      <c r="F7" s="163"/>
      <c r="G7" s="163"/>
      <c r="H7" s="163"/>
      <c r="I7" s="163"/>
      <c r="J7" s="163"/>
      <c r="K7" s="163"/>
      <c r="L7" s="163"/>
      <c r="M7" s="163"/>
      <c r="N7" s="163"/>
      <c r="O7" s="163"/>
      <c r="P7" s="167"/>
      <c r="Q7" s="167"/>
      <c r="R7" s="167"/>
    </row>
    <row r="8" spans="1:19" ht="15.75" x14ac:dyDescent="0.25">
      <c r="A8" s="168"/>
      <c r="B8" s="169"/>
      <c r="C8" s="162" t="str">
        <f>Language!$D25</f>
        <v>Gross rates payable</v>
      </c>
      <c r="D8" s="162"/>
      <c r="E8" s="163"/>
      <c r="F8" s="163"/>
      <c r="G8" s="163"/>
      <c r="H8" s="163"/>
      <c r="I8" s="163"/>
      <c r="J8" s="163"/>
      <c r="K8" s="163"/>
      <c r="L8" s="163"/>
      <c r="M8" s="163"/>
      <c r="N8" s="170"/>
      <c r="O8" s="171"/>
      <c r="P8" s="167"/>
      <c r="Q8" s="167"/>
      <c r="R8" s="167"/>
    </row>
    <row r="9" spans="1:19" ht="15" x14ac:dyDescent="0.2">
      <c r="A9" s="172"/>
      <c r="B9" s="173"/>
      <c r="C9" s="174">
        <v>1</v>
      </c>
      <c r="D9" s="163" t="str">
        <f>Language!$D26</f>
        <v>in respect of this current year</v>
      </c>
      <c r="E9" s="163"/>
      <c r="F9" s="163"/>
      <c r="G9" s="163"/>
      <c r="H9" s="163"/>
      <c r="I9" s="163"/>
      <c r="J9" s="163"/>
      <c r="K9" s="163"/>
      <c r="L9" s="163"/>
      <c r="M9" s="163"/>
      <c r="N9" s="175"/>
      <c r="O9" s="176"/>
      <c r="P9" s="177"/>
      <c r="Q9" s="177"/>
      <c r="R9" s="177"/>
      <c r="S9" s="150">
        <v>1</v>
      </c>
    </row>
    <row r="10" spans="1:19" ht="15" x14ac:dyDescent="0.2">
      <c r="A10" s="172"/>
      <c r="B10" s="178"/>
      <c r="C10" s="174">
        <v>2</v>
      </c>
      <c r="D10" s="163" t="str">
        <f>Language!$D27</f>
        <v>net amounts in respect of previous years</v>
      </c>
      <c r="E10" s="163"/>
      <c r="F10" s="163"/>
      <c r="G10" s="163"/>
      <c r="H10" s="163"/>
      <c r="I10" s="163"/>
      <c r="J10" s="163"/>
      <c r="K10" s="163"/>
      <c r="L10" s="163"/>
      <c r="M10" s="163"/>
      <c r="N10" s="163"/>
      <c r="O10" s="176"/>
      <c r="P10" s="177"/>
      <c r="Q10" s="177"/>
      <c r="R10" s="177"/>
      <c r="S10" s="150">
        <v>2</v>
      </c>
    </row>
    <row r="11" spans="1:19" ht="15.75" x14ac:dyDescent="0.25">
      <c r="A11" s="172"/>
      <c r="B11" s="178"/>
      <c r="C11" s="162"/>
      <c r="D11" s="163"/>
      <c r="E11" s="163"/>
      <c r="F11" s="163"/>
      <c r="G11" s="163"/>
      <c r="H11" s="163"/>
      <c r="I11" s="163"/>
      <c r="J11" s="163"/>
      <c r="K11" s="163"/>
      <c r="L11" s="163"/>
      <c r="M11" s="163"/>
      <c r="N11" s="163"/>
      <c r="O11" s="163"/>
      <c r="P11" s="177"/>
      <c r="Q11" s="177"/>
      <c r="R11" s="177"/>
    </row>
    <row r="12" spans="1:19" ht="15.75" x14ac:dyDescent="0.25">
      <c r="A12" s="172"/>
      <c r="B12" s="161"/>
      <c r="C12" s="162" t="str">
        <f>Language!$D28</f>
        <v>Mandatory reliefs (please show the estimated lost yield as positive)</v>
      </c>
      <c r="D12" s="163"/>
      <c r="E12" s="163"/>
      <c r="F12" s="162"/>
      <c r="G12" s="163"/>
      <c r="H12" s="163"/>
      <c r="I12" s="163"/>
      <c r="J12" s="163"/>
      <c r="K12" s="163"/>
      <c r="L12" s="163"/>
      <c r="M12" s="163"/>
      <c r="N12" s="163"/>
      <c r="O12" s="163"/>
      <c r="P12" s="179"/>
      <c r="Q12" s="179"/>
      <c r="R12" s="179"/>
    </row>
    <row r="13" spans="1:19" ht="15.75" x14ac:dyDescent="0.25">
      <c r="A13" s="172"/>
      <c r="B13" s="161"/>
      <c r="C13" s="184" t="str">
        <f>Language!$D32</f>
        <v>Reductions under:</v>
      </c>
      <c r="D13" s="163"/>
      <c r="E13" s="163"/>
      <c r="F13" s="162"/>
      <c r="G13" s="163"/>
      <c r="H13" s="163"/>
      <c r="I13" s="163"/>
      <c r="J13" s="163"/>
      <c r="K13" s="163"/>
      <c r="L13" s="163"/>
      <c r="M13" s="163"/>
      <c r="N13" s="163"/>
      <c r="O13" s="163"/>
      <c r="P13" s="179"/>
      <c r="Q13" s="179"/>
      <c r="R13" s="179"/>
    </row>
    <row r="14" spans="1:19" ht="15.75" x14ac:dyDescent="0.25">
      <c r="A14" s="172"/>
      <c r="B14" s="161"/>
      <c r="C14" s="184"/>
      <c r="D14" s="163"/>
      <c r="E14" s="163"/>
      <c r="F14" s="162"/>
      <c r="G14" s="163"/>
      <c r="H14" s="163"/>
      <c r="I14" s="163"/>
      <c r="J14" s="163"/>
      <c r="K14" s="163"/>
      <c r="L14" s="163"/>
      <c r="M14" s="163"/>
      <c r="N14" s="163"/>
      <c r="O14" s="163"/>
      <c r="P14" s="179"/>
      <c r="Q14" s="179"/>
      <c r="R14" s="179"/>
    </row>
    <row r="15" spans="1:19" ht="15.75" x14ac:dyDescent="0.25">
      <c r="A15" s="172"/>
      <c r="B15" s="178"/>
      <c r="C15" s="162" t="str">
        <f>Language!$D29</f>
        <v>Section 58 (revaluation transitional relief)</v>
      </c>
      <c r="D15" s="162"/>
      <c r="E15" s="170"/>
      <c r="F15" s="170"/>
      <c r="G15" s="170"/>
      <c r="H15" s="170"/>
      <c r="I15" s="170"/>
      <c r="J15" s="170"/>
      <c r="K15" s="170"/>
      <c r="L15" s="170"/>
      <c r="M15" s="170"/>
      <c r="N15" s="163"/>
      <c r="O15" s="163"/>
      <c r="P15" s="179"/>
      <c r="Q15" s="179"/>
      <c r="R15" s="179"/>
    </row>
    <row r="16" spans="1:19" ht="15" x14ac:dyDescent="0.2">
      <c r="A16" s="172"/>
      <c r="B16" s="178"/>
      <c r="C16" s="174">
        <v>3.1</v>
      </c>
      <c r="D16" s="163" t="str">
        <f>Language!$D30</f>
        <v>in respect of this current year</v>
      </c>
      <c r="E16" s="163"/>
      <c r="F16" s="163"/>
      <c r="G16" s="163"/>
      <c r="H16" s="163"/>
      <c r="I16" s="163"/>
      <c r="J16" s="163"/>
      <c r="K16" s="163"/>
      <c r="L16" s="163"/>
      <c r="M16" s="163"/>
      <c r="N16" s="163"/>
      <c r="O16" s="176"/>
      <c r="P16" s="177"/>
      <c r="Q16" s="177"/>
      <c r="R16" s="177"/>
    </row>
    <row r="17" spans="1:19" ht="15" x14ac:dyDescent="0.2">
      <c r="A17" s="172"/>
      <c r="B17" s="180"/>
      <c r="C17" s="174">
        <v>4.0999999999999996</v>
      </c>
      <c r="D17" s="163" t="str">
        <f>Language!$D31</f>
        <v>net amounts in respect of previous years</v>
      </c>
      <c r="E17" s="163"/>
      <c r="F17" s="163"/>
      <c r="G17" s="163"/>
      <c r="H17" s="163"/>
      <c r="I17" s="163"/>
      <c r="J17" s="163"/>
      <c r="K17" s="163"/>
      <c r="L17" s="163"/>
      <c r="M17" s="163"/>
      <c r="N17" s="163"/>
      <c r="O17" s="181"/>
      <c r="P17" s="179"/>
      <c r="Q17" s="179"/>
      <c r="R17" s="179"/>
    </row>
    <row r="18" spans="1:19" ht="15.75" x14ac:dyDescent="0.25">
      <c r="A18" s="172"/>
      <c r="B18" s="182"/>
      <c r="C18" s="162"/>
      <c r="D18" s="163"/>
      <c r="E18" s="163"/>
      <c r="F18" s="163"/>
      <c r="G18" s="163"/>
      <c r="H18" s="163"/>
      <c r="I18" s="163"/>
      <c r="J18" s="163"/>
      <c r="K18" s="163"/>
      <c r="L18" s="163"/>
      <c r="M18" s="170"/>
      <c r="N18" s="163"/>
      <c r="O18" s="183"/>
      <c r="P18" s="177"/>
      <c r="Q18" s="177"/>
      <c r="R18" s="177"/>
    </row>
    <row r="19" spans="1:19" ht="15.75" x14ac:dyDescent="0.25">
      <c r="A19" s="172"/>
      <c r="B19" s="169"/>
      <c r="C19" s="162" t="str">
        <f>Language!$D33</f>
        <v>Section 43(5) and (6)(a) (charitable occupation)</v>
      </c>
      <c r="D19" s="163"/>
      <c r="E19" s="163"/>
      <c r="F19" s="163"/>
      <c r="G19" s="163"/>
      <c r="H19" s="163"/>
      <c r="I19" s="163"/>
      <c r="J19" s="163"/>
      <c r="K19" s="163"/>
      <c r="L19" s="163"/>
      <c r="M19" s="163"/>
      <c r="N19" s="170"/>
      <c r="O19" s="187"/>
      <c r="P19" s="186"/>
      <c r="Q19" s="186"/>
      <c r="R19" s="186"/>
    </row>
    <row r="20" spans="1:19" ht="15" x14ac:dyDescent="0.2">
      <c r="A20" s="172"/>
      <c r="B20" s="173"/>
      <c r="C20" s="174">
        <v>5</v>
      </c>
      <c r="D20" s="163" t="str">
        <f>Language!$D34</f>
        <v>in respect of this current year</v>
      </c>
      <c r="E20" s="163"/>
      <c r="F20" s="163"/>
      <c r="G20" s="163"/>
      <c r="H20" s="163"/>
      <c r="I20" s="163"/>
      <c r="J20" s="163"/>
      <c r="K20" s="163"/>
      <c r="L20" s="163"/>
      <c r="M20" s="163"/>
      <c r="N20" s="188"/>
      <c r="O20" s="181"/>
      <c r="P20" s="177"/>
      <c r="Q20" s="177"/>
      <c r="R20" s="177"/>
      <c r="S20" s="150">
        <v>5</v>
      </c>
    </row>
    <row r="21" spans="1:19" ht="15" x14ac:dyDescent="0.2">
      <c r="A21" s="172"/>
      <c r="B21" s="173"/>
      <c r="C21" s="174">
        <v>6</v>
      </c>
      <c r="D21" s="163" t="str">
        <f>Language!$D35</f>
        <v>net amounts in respect of previous years</v>
      </c>
      <c r="E21" s="185"/>
      <c r="F21" s="185"/>
      <c r="G21" s="185"/>
      <c r="H21" s="185"/>
      <c r="I21" s="185"/>
      <c r="J21" s="185"/>
      <c r="K21" s="185"/>
      <c r="L21" s="185"/>
      <c r="M21" s="185"/>
      <c r="N21" s="189"/>
      <c r="O21" s="176"/>
      <c r="P21" s="177"/>
      <c r="Q21" s="177"/>
      <c r="R21" s="177"/>
      <c r="S21" s="150">
        <v>6</v>
      </c>
    </row>
    <row r="22" spans="1:19" ht="15" x14ac:dyDescent="0.2">
      <c r="A22" s="172"/>
      <c r="B22" s="166"/>
      <c r="C22" s="163"/>
      <c r="D22" s="163"/>
      <c r="E22" s="163"/>
      <c r="F22" s="163"/>
      <c r="G22" s="163"/>
      <c r="H22" s="163"/>
      <c r="I22" s="163"/>
      <c r="J22" s="163"/>
      <c r="K22" s="163"/>
      <c r="L22" s="163"/>
      <c r="M22" s="163"/>
      <c r="N22" s="163"/>
      <c r="O22" s="183"/>
      <c r="P22" s="186"/>
      <c r="Q22" s="186"/>
      <c r="R22" s="186"/>
    </row>
    <row r="23" spans="1:19" ht="15.75" x14ac:dyDescent="0.25">
      <c r="A23" s="172"/>
      <c r="B23" s="190"/>
      <c r="C23" s="162" t="str">
        <f>Language!$D36</f>
        <v>Section 43(5) and (6)(b) (community amateur sports clubs)</v>
      </c>
      <c r="D23" s="163"/>
      <c r="E23" s="163"/>
      <c r="F23" s="163"/>
      <c r="G23" s="163"/>
      <c r="H23" s="163"/>
      <c r="I23" s="163"/>
      <c r="J23" s="163"/>
      <c r="K23" s="163"/>
      <c r="L23" s="163"/>
      <c r="M23" s="163"/>
      <c r="N23" s="163"/>
      <c r="O23" s="183"/>
      <c r="P23" s="186"/>
      <c r="Q23" s="186"/>
      <c r="R23" s="186"/>
    </row>
    <row r="24" spans="1:19" ht="15" x14ac:dyDescent="0.2">
      <c r="A24" s="172"/>
      <c r="B24" s="178"/>
      <c r="C24" s="191">
        <v>6.5</v>
      </c>
      <c r="D24" s="163" t="str">
        <f>Language!$D37</f>
        <v>in respect of this current year</v>
      </c>
      <c r="E24" s="163"/>
      <c r="F24" s="163"/>
      <c r="G24" s="163"/>
      <c r="H24" s="163"/>
      <c r="I24" s="163"/>
      <c r="J24" s="163"/>
      <c r="K24" s="163"/>
      <c r="L24" s="163"/>
      <c r="M24" s="163"/>
      <c r="N24" s="163"/>
      <c r="O24" s="176"/>
      <c r="P24" s="186"/>
      <c r="Q24" s="186"/>
      <c r="R24" s="186"/>
      <c r="S24" s="150">
        <v>7</v>
      </c>
    </row>
    <row r="25" spans="1:19" ht="15" x14ac:dyDescent="0.2">
      <c r="A25" s="172"/>
      <c r="B25" s="178"/>
      <c r="C25" s="191">
        <v>6.6</v>
      </c>
      <c r="D25" s="163" t="str">
        <f>Language!$D38</f>
        <v>net amounts in respect of previous years</v>
      </c>
      <c r="E25" s="163"/>
      <c r="F25" s="163"/>
      <c r="G25" s="163"/>
      <c r="H25" s="163"/>
      <c r="I25" s="163"/>
      <c r="J25" s="163"/>
      <c r="K25" s="163"/>
      <c r="L25" s="163"/>
      <c r="M25" s="163"/>
      <c r="N25" s="163"/>
      <c r="O25" s="176"/>
      <c r="P25" s="186"/>
      <c r="Q25" s="186"/>
      <c r="R25" s="186"/>
    </row>
    <row r="26" spans="1:19" ht="15" x14ac:dyDescent="0.2">
      <c r="A26" s="172"/>
      <c r="B26" s="178"/>
      <c r="C26" s="191"/>
      <c r="D26" s="163"/>
      <c r="E26" s="163"/>
      <c r="F26" s="163"/>
      <c r="G26" s="163"/>
      <c r="H26" s="163"/>
      <c r="I26" s="163"/>
      <c r="J26" s="163"/>
      <c r="K26" s="163"/>
      <c r="L26" s="163"/>
      <c r="M26" s="163"/>
      <c r="N26" s="163"/>
      <c r="O26" s="183"/>
      <c r="P26" s="186"/>
      <c r="Q26" s="186"/>
      <c r="R26" s="186"/>
    </row>
    <row r="27" spans="1:19" ht="15.75" x14ac:dyDescent="0.25">
      <c r="A27" s="172"/>
      <c r="B27" s="178"/>
      <c r="C27" s="162" t="str">
        <f>Language!$D39</f>
        <v>Section 43(4B) and article 5 of the 2017 Order  (small business rate relief)</v>
      </c>
      <c r="D27" s="163"/>
      <c r="E27" s="163"/>
      <c r="F27" s="163"/>
      <c r="G27" s="163"/>
      <c r="H27" s="163"/>
      <c r="I27" s="163"/>
      <c r="J27" s="163"/>
      <c r="K27" s="163"/>
      <c r="L27" s="163"/>
      <c r="M27" s="163"/>
      <c r="N27" s="163"/>
      <c r="O27" s="183"/>
      <c r="P27" s="186"/>
      <c r="Q27" s="186"/>
      <c r="R27" s="186"/>
    </row>
    <row r="28" spans="1:19" ht="15" x14ac:dyDescent="0.2">
      <c r="A28" s="172"/>
      <c r="B28" s="178"/>
      <c r="C28" s="191">
        <v>8</v>
      </c>
      <c r="D28" s="163" t="str">
        <f>Language!$D40</f>
        <v>in respect of previous years</v>
      </c>
      <c r="E28" s="163"/>
      <c r="F28" s="163"/>
      <c r="G28" s="163"/>
      <c r="H28" s="163"/>
      <c r="I28" s="163"/>
      <c r="J28" s="163"/>
      <c r="K28" s="163"/>
      <c r="L28" s="163"/>
      <c r="M28" s="163"/>
      <c r="N28" s="163"/>
      <c r="O28" s="176"/>
      <c r="P28" s="186"/>
      <c r="Q28" s="186"/>
      <c r="R28" s="186"/>
      <c r="S28" s="150">
        <v>8</v>
      </c>
    </row>
    <row r="29" spans="1:19" ht="15" x14ac:dyDescent="0.2">
      <c r="A29" s="172"/>
      <c r="B29" s="178"/>
      <c r="C29" s="191">
        <v>8.5</v>
      </c>
      <c r="D29" s="163" t="str">
        <f>Language!$D41</f>
        <v>Section 43 small business relief (exclude Post Offices) this current year</v>
      </c>
      <c r="E29" s="192"/>
      <c r="F29" s="192"/>
      <c r="G29" s="192"/>
      <c r="H29" s="192"/>
      <c r="I29" s="192"/>
      <c r="J29" s="192"/>
      <c r="K29" s="192"/>
      <c r="L29" s="192"/>
      <c r="M29" s="192"/>
      <c r="N29" s="163"/>
      <c r="O29" s="176"/>
      <c r="P29" s="186"/>
      <c r="Q29" s="186"/>
      <c r="R29" s="186"/>
    </row>
    <row r="30" spans="1:19" ht="15" x14ac:dyDescent="0.2">
      <c r="A30" s="172"/>
      <c r="B30" s="178"/>
      <c r="C30" s="191">
        <v>8.6</v>
      </c>
      <c r="D30" s="163" t="str">
        <f>Language!$D42</f>
        <v>Section 43 (Post Office element) in respect of this current year</v>
      </c>
      <c r="E30" s="163"/>
      <c r="F30" s="163"/>
      <c r="G30" s="163"/>
      <c r="H30" s="163"/>
      <c r="I30" s="163"/>
      <c r="J30" s="163"/>
      <c r="K30" s="163"/>
      <c r="L30" s="163"/>
      <c r="M30" s="163"/>
      <c r="N30" s="163"/>
      <c r="O30" s="176"/>
      <c r="P30" s="186"/>
      <c r="Q30" s="186"/>
      <c r="R30" s="186"/>
      <c r="S30" s="150">
        <v>9</v>
      </c>
    </row>
    <row r="31" spans="1:19" ht="15" x14ac:dyDescent="0.2">
      <c r="A31" s="172"/>
      <c r="B31" s="178"/>
      <c r="C31" s="191"/>
      <c r="D31" s="163"/>
      <c r="E31" s="163"/>
      <c r="F31" s="163"/>
      <c r="G31" s="163"/>
      <c r="H31" s="163"/>
      <c r="I31" s="163"/>
      <c r="J31" s="163"/>
      <c r="K31" s="163"/>
      <c r="L31" s="163"/>
      <c r="M31" s="163"/>
      <c r="N31" s="163"/>
      <c r="O31" s="183"/>
      <c r="P31" s="186"/>
      <c r="Q31" s="186"/>
      <c r="R31" s="186"/>
    </row>
    <row r="32" spans="1:19" ht="15.75" x14ac:dyDescent="0.25">
      <c r="A32" s="172"/>
      <c r="B32" s="178"/>
      <c r="C32" s="193" t="str">
        <f>Language!$D46</f>
        <v>Section 44A (partly occupied premises)</v>
      </c>
      <c r="D32" s="194"/>
      <c r="E32" s="163"/>
      <c r="F32" s="163"/>
      <c r="G32" s="163"/>
      <c r="H32" s="163"/>
      <c r="I32" s="163"/>
      <c r="J32" s="163"/>
      <c r="K32" s="163"/>
      <c r="L32" s="163"/>
      <c r="M32" s="163"/>
      <c r="N32" s="163"/>
      <c r="O32" s="183"/>
      <c r="P32" s="186"/>
      <c r="Q32" s="186"/>
      <c r="R32" s="186"/>
    </row>
    <row r="33" spans="1:19" ht="15" x14ac:dyDescent="0.2">
      <c r="A33" s="172"/>
      <c r="B33" s="178"/>
      <c r="C33" s="191">
        <v>9</v>
      </c>
      <c r="D33" s="194" t="str">
        <f>Language!$D47</f>
        <v>in respect of this current year</v>
      </c>
      <c r="E33" s="163"/>
      <c r="F33" s="163"/>
      <c r="G33" s="163"/>
      <c r="H33" s="163"/>
      <c r="I33" s="163"/>
      <c r="J33" s="163"/>
      <c r="K33" s="163"/>
      <c r="L33" s="163"/>
      <c r="M33" s="163"/>
      <c r="N33" s="163"/>
      <c r="O33" s="176"/>
      <c r="P33" s="186"/>
      <c r="Q33" s="186"/>
      <c r="R33" s="186"/>
      <c r="S33" s="150">
        <v>10</v>
      </c>
    </row>
    <row r="34" spans="1:19" ht="15" x14ac:dyDescent="0.2">
      <c r="A34" s="172"/>
      <c r="B34" s="178"/>
      <c r="C34" s="191">
        <v>10</v>
      </c>
      <c r="D34" s="194" t="str">
        <f>Language!$D48</f>
        <v>net amounts in respect of previous years</v>
      </c>
      <c r="E34" s="163"/>
      <c r="F34" s="163"/>
      <c r="G34" s="163"/>
      <c r="H34" s="163"/>
      <c r="I34" s="163"/>
      <c r="J34" s="163"/>
      <c r="K34" s="163"/>
      <c r="L34" s="163"/>
      <c r="M34" s="163"/>
      <c r="N34" s="163"/>
      <c r="O34" s="176"/>
      <c r="P34" s="186"/>
      <c r="Q34" s="186"/>
      <c r="R34" s="186"/>
      <c r="S34" s="150">
        <v>11</v>
      </c>
    </row>
    <row r="35" spans="1:19" ht="15" x14ac:dyDescent="0.2">
      <c r="A35" s="172"/>
      <c r="B35" s="178"/>
      <c r="C35" s="191"/>
      <c r="D35" s="163"/>
      <c r="E35" s="163"/>
      <c r="F35" s="163"/>
      <c r="G35" s="163"/>
      <c r="H35" s="163"/>
      <c r="I35" s="163"/>
      <c r="J35" s="163"/>
      <c r="K35" s="163"/>
      <c r="L35" s="163"/>
      <c r="M35" s="163"/>
      <c r="N35" s="163"/>
      <c r="O35" s="183"/>
      <c r="P35" s="186"/>
      <c r="Q35" s="186"/>
      <c r="R35" s="186"/>
    </row>
    <row r="36" spans="1:19" ht="15.75" x14ac:dyDescent="0.25">
      <c r="A36" s="172"/>
      <c r="B36" s="178"/>
      <c r="C36" s="193" t="str">
        <f>Language!$D49</f>
        <v>Section 45 (unoccupied properties)</v>
      </c>
      <c r="D36" s="194"/>
      <c r="E36" s="163"/>
      <c r="F36" s="163"/>
      <c r="G36" s="163"/>
      <c r="H36" s="163"/>
      <c r="I36" s="163"/>
      <c r="J36" s="163"/>
      <c r="K36" s="163"/>
      <c r="L36" s="163"/>
      <c r="M36" s="163"/>
      <c r="N36" s="163"/>
      <c r="O36" s="183"/>
      <c r="P36" s="186"/>
      <c r="Q36" s="186"/>
      <c r="R36" s="186"/>
    </row>
    <row r="37" spans="1:19" ht="15" x14ac:dyDescent="0.2">
      <c r="A37" s="172"/>
      <c r="B37" s="178"/>
      <c r="C37" s="191">
        <v>11</v>
      </c>
      <c r="D37" s="194" t="str">
        <f>Language!$D50</f>
        <v>in respect of this current year</v>
      </c>
      <c r="E37" s="163"/>
      <c r="F37" s="163"/>
      <c r="G37" s="163"/>
      <c r="H37" s="163"/>
      <c r="I37" s="163"/>
      <c r="J37" s="163"/>
      <c r="K37" s="163"/>
      <c r="L37" s="163"/>
      <c r="M37" s="163"/>
      <c r="N37" s="163"/>
      <c r="O37" s="176"/>
      <c r="P37" s="186"/>
      <c r="Q37" s="186"/>
      <c r="R37" s="186"/>
      <c r="S37" s="150">
        <v>12</v>
      </c>
    </row>
    <row r="38" spans="1:19" ht="15" x14ac:dyDescent="0.2">
      <c r="A38" s="172"/>
      <c r="B38" s="178"/>
      <c r="C38" s="191">
        <v>12</v>
      </c>
      <c r="D38" s="194" t="str">
        <f>Language!$D51</f>
        <v>net amounts in respect of previous years</v>
      </c>
      <c r="E38" s="163"/>
      <c r="F38" s="163"/>
      <c r="G38" s="163"/>
      <c r="H38" s="163"/>
      <c r="I38" s="163"/>
      <c r="J38" s="163"/>
      <c r="K38" s="163"/>
      <c r="L38" s="163"/>
      <c r="M38" s="163"/>
      <c r="N38" s="163"/>
      <c r="O38" s="176"/>
      <c r="P38" s="186"/>
      <c r="Q38" s="186"/>
      <c r="R38" s="186"/>
      <c r="S38" s="150">
        <v>13</v>
      </c>
    </row>
    <row r="39" spans="1:19" ht="15" x14ac:dyDescent="0.2">
      <c r="A39" s="172"/>
      <c r="B39" s="178"/>
      <c r="C39" s="191"/>
      <c r="D39" s="194"/>
      <c r="E39" s="163"/>
      <c r="F39" s="163"/>
      <c r="G39" s="163"/>
      <c r="H39" s="163"/>
      <c r="I39" s="163"/>
      <c r="J39" s="163"/>
      <c r="K39" s="163"/>
      <c r="L39" s="163"/>
      <c r="M39" s="163"/>
      <c r="N39" s="163"/>
      <c r="O39" s="163"/>
      <c r="P39" s="186"/>
      <c r="Q39" s="186"/>
      <c r="R39" s="186"/>
    </row>
    <row r="40" spans="1:19" ht="15.75" x14ac:dyDescent="0.25">
      <c r="A40" s="172"/>
      <c r="B40" s="178"/>
      <c r="C40" s="193" t="str">
        <f>Language!$D52</f>
        <v>Section 43(4I) (public lavatories)</v>
      </c>
      <c r="D40" s="194"/>
      <c r="E40" s="163"/>
      <c r="F40" s="163"/>
      <c r="G40" s="163"/>
      <c r="H40" s="163"/>
      <c r="I40" s="163"/>
      <c r="J40" s="163"/>
      <c r="K40" s="163"/>
      <c r="L40" s="163"/>
      <c r="M40" s="163"/>
      <c r="N40" s="163"/>
      <c r="O40" s="163"/>
      <c r="P40" s="186"/>
      <c r="Q40" s="186"/>
      <c r="R40" s="186"/>
    </row>
    <row r="41" spans="1:19" ht="15" x14ac:dyDescent="0.2">
      <c r="A41" s="172"/>
      <c r="B41" s="178"/>
      <c r="C41" s="191">
        <v>12.5</v>
      </c>
      <c r="D41" s="194" t="str">
        <f>Language!$D53</f>
        <v>in respect of this current year</v>
      </c>
      <c r="E41" s="163"/>
      <c r="F41" s="163"/>
      <c r="G41" s="163"/>
      <c r="H41" s="163"/>
      <c r="I41" s="163"/>
      <c r="J41" s="163"/>
      <c r="K41" s="163"/>
      <c r="L41" s="163"/>
      <c r="M41" s="163"/>
      <c r="N41" s="163"/>
      <c r="O41" s="176"/>
      <c r="P41" s="186"/>
      <c r="Q41" s="186"/>
      <c r="R41" s="186"/>
    </row>
    <row r="42" spans="1:19" ht="15" x14ac:dyDescent="0.2">
      <c r="A42" s="172"/>
      <c r="B42" s="178"/>
      <c r="C42" s="191">
        <v>12.6</v>
      </c>
      <c r="D42" s="194" t="str">
        <f>Language!$D54</f>
        <v>net amounts in respect of previous years</v>
      </c>
      <c r="E42" s="163"/>
      <c r="F42" s="163"/>
      <c r="G42" s="163"/>
      <c r="H42" s="163"/>
      <c r="I42" s="163"/>
      <c r="J42" s="163"/>
      <c r="K42" s="163"/>
      <c r="L42" s="163"/>
      <c r="M42" s="163"/>
      <c r="N42" s="163"/>
      <c r="O42" s="176"/>
      <c r="P42" s="186"/>
      <c r="Q42" s="186"/>
      <c r="R42" s="186"/>
    </row>
    <row r="43" spans="1:19" ht="15" x14ac:dyDescent="0.2">
      <c r="A43" s="172"/>
      <c r="B43" s="178"/>
      <c r="C43" s="191"/>
      <c r="D43" s="163"/>
      <c r="E43" s="163"/>
      <c r="F43" s="163"/>
      <c r="G43" s="163"/>
      <c r="H43" s="163"/>
      <c r="I43" s="163"/>
      <c r="J43" s="163"/>
      <c r="K43" s="163"/>
      <c r="L43" s="163"/>
      <c r="M43" s="163"/>
      <c r="N43" s="163"/>
      <c r="O43" s="163"/>
      <c r="P43" s="186"/>
      <c r="Q43" s="186"/>
      <c r="R43" s="186"/>
    </row>
    <row r="44" spans="1:19" ht="15.75" x14ac:dyDescent="0.25">
      <c r="B44" s="178"/>
      <c r="C44" s="191">
        <v>13</v>
      </c>
      <c r="D44" s="193" t="str">
        <f>Language!$D55</f>
        <v>Gross Amount  (Lines 1 to 2 minus lines 3 to 12.6)  (copied to Part 2, line 16)</v>
      </c>
      <c r="E44" s="163"/>
      <c r="F44" s="163"/>
      <c r="G44" s="163"/>
      <c r="H44" s="163"/>
      <c r="I44" s="163"/>
      <c r="J44" s="163"/>
      <c r="K44" s="163"/>
      <c r="L44" s="163"/>
      <c r="M44" s="163"/>
      <c r="N44" s="163"/>
      <c r="O44" s="195">
        <f>SUM(O9:O10)-SUM(O16:O42)</f>
        <v>0</v>
      </c>
      <c r="P44" s="186"/>
      <c r="Q44" s="186"/>
      <c r="R44" s="186"/>
      <c r="S44" s="150">
        <v>14</v>
      </c>
    </row>
    <row r="45" spans="1:19" ht="15" x14ac:dyDescent="0.2">
      <c r="A45" s="172"/>
      <c r="B45" s="178"/>
      <c r="C45" s="191"/>
      <c r="D45" s="163"/>
      <c r="E45" s="163"/>
      <c r="F45" s="163"/>
      <c r="G45" s="163"/>
      <c r="H45" s="163"/>
      <c r="I45" s="163"/>
      <c r="J45" s="163"/>
      <c r="K45" s="163"/>
      <c r="L45" s="163"/>
      <c r="M45" s="163"/>
      <c r="N45" s="163"/>
      <c r="O45" s="163"/>
      <c r="P45" s="186"/>
      <c r="Q45" s="186"/>
      <c r="R45" s="186"/>
    </row>
    <row r="46" spans="1:19" ht="15" x14ac:dyDescent="0.2">
      <c r="A46" s="172"/>
      <c r="B46" s="178"/>
      <c r="C46" s="191">
        <v>14</v>
      </c>
      <c r="D46" s="163" t="str">
        <f>Language!$D56</f>
        <v>Estimated gross arrears of all non-domestic rates at 31 March 2024</v>
      </c>
      <c r="E46" s="163"/>
      <c r="F46" s="163"/>
      <c r="G46" s="163"/>
      <c r="H46" s="163"/>
      <c r="I46" s="163"/>
      <c r="J46" s="163"/>
      <c r="K46" s="163"/>
      <c r="L46" s="163"/>
      <c r="M46" s="163"/>
      <c r="N46" s="163"/>
      <c r="O46" s="176"/>
      <c r="P46" s="186"/>
      <c r="Q46" s="186"/>
      <c r="R46" s="186"/>
    </row>
    <row r="47" spans="1:19" ht="15" x14ac:dyDescent="0.2">
      <c r="A47" s="172"/>
      <c r="B47" s="178"/>
      <c r="C47" s="191">
        <v>15</v>
      </c>
      <c r="D47" s="163" t="str">
        <f>Language!$D57</f>
        <v>Date of latest information taken into account</v>
      </c>
      <c r="E47" s="163"/>
      <c r="F47" s="163"/>
      <c r="G47" s="163"/>
      <c r="H47" s="163"/>
      <c r="I47" s="163"/>
      <c r="J47" s="163"/>
      <c r="K47" s="163"/>
      <c r="L47" s="163"/>
      <c r="M47" s="163"/>
      <c r="N47" s="163"/>
      <c r="O47" s="196"/>
      <c r="P47" s="186"/>
      <c r="Q47" s="186"/>
      <c r="R47" s="186"/>
      <c r="S47" s="150">
        <v>16</v>
      </c>
    </row>
    <row r="48" spans="1:19" ht="15" x14ac:dyDescent="0.2">
      <c r="A48" s="172"/>
      <c r="B48" s="178"/>
      <c r="C48" s="191"/>
      <c r="D48" s="163"/>
      <c r="E48" s="163"/>
      <c r="F48" s="163"/>
      <c r="G48" s="163"/>
      <c r="H48" s="163"/>
      <c r="I48" s="163"/>
      <c r="J48" s="163"/>
      <c r="K48" s="163"/>
      <c r="L48" s="163"/>
      <c r="M48" s="163"/>
      <c r="N48" s="163"/>
      <c r="O48" s="197"/>
      <c r="P48" s="186"/>
      <c r="Q48" s="186"/>
      <c r="R48" s="186"/>
    </row>
    <row r="49" spans="1:22" ht="15.75" x14ac:dyDescent="0.25">
      <c r="A49" s="172"/>
      <c r="B49" s="178"/>
      <c r="C49" s="162" t="str">
        <f>Language!$D58</f>
        <v>Part 2  - Calculation of Contribution to the pool</v>
      </c>
      <c r="D49" s="163"/>
      <c r="E49" s="163"/>
      <c r="F49" s="163"/>
      <c r="G49" s="163"/>
      <c r="H49" s="163"/>
      <c r="I49" s="163"/>
      <c r="J49" s="163"/>
      <c r="K49" s="163"/>
      <c r="L49" s="163"/>
      <c r="M49" s="163"/>
      <c r="N49" s="163"/>
      <c r="O49" s="163"/>
      <c r="P49" s="186"/>
      <c r="Q49" s="186"/>
      <c r="R49" s="186"/>
    </row>
    <row r="50" spans="1:22" ht="15.75" x14ac:dyDescent="0.25">
      <c r="B50" s="178"/>
      <c r="C50" s="191"/>
      <c r="D50" s="163"/>
      <c r="E50" s="163"/>
      <c r="F50" s="163"/>
      <c r="G50" s="163"/>
      <c r="H50" s="163"/>
      <c r="I50" s="163"/>
      <c r="J50" s="163"/>
      <c r="K50" s="163"/>
      <c r="L50" s="163"/>
      <c r="M50" s="163"/>
      <c r="N50" s="163"/>
      <c r="O50" s="198"/>
      <c r="P50" s="186"/>
      <c r="Q50" s="186"/>
      <c r="R50" s="186"/>
    </row>
    <row r="51" spans="1:22" ht="15" x14ac:dyDescent="0.2">
      <c r="B51" s="178"/>
      <c r="C51" s="191">
        <v>16</v>
      </c>
      <c r="D51" s="163" t="str">
        <f>Language!$D59</f>
        <v xml:space="preserve">Gross amount payable net of amounts in respect of transition, empty property rates, </v>
      </c>
      <c r="E51" s="163"/>
      <c r="F51" s="163"/>
      <c r="G51" s="163"/>
      <c r="H51" s="163"/>
      <c r="I51" s="163"/>
      <c r="J51" s="163"/>
      <c r="K51" s="163"/>
      <c r="L51" s="163"/>
      <c r="M51" s="163"/>
      <c r="N51" s="163"/>
      <c r="O51" s="195">
        <f>O44</f>
        <v>0</v>
      </c>
      <c r="P51" s="186"/>
      <c r="Q51" s="186"/>
      <c r="R51" s="186"/>
    </row>
    <row r="52" spans="1:22" ht="15" x14ac:dyDescent="0.2">
      <c r="B52" s="178"/>
      <c r="C52" s="191"/>
      <c r="D52" s="163" t="str">
        <f>Language!$D60</f>
        <v xml:space="preserve"> and mandatory relief  (see notes 8 and 9)  (from Part 1, line 13)</v>
      </c>
      <c r="E52" s="163"/>
      <c r="F52" s="163"/>
      <c r="G52" s="163"/>
      <c r="H52" s="163"/>
      <c r="I52" s="163"/>
      <c r="J52" s="163"/>
      <c r="K52" s="163"/>
      <c r="L52" s="163"/>
      <c r="M52" s="163"/>
      <c r="N52" s="163"/>
      <c r="O52" s="163"/>
      <c r="P52" s="186"/>
      <c r="Q52" s="186"/>
      <c r="R52" s="186"/>
    </row>
    <row r="53" spans="1:22" ht="15" x14ac:dyDescent="0.2">
      <c r="B53" s="178"/>
      <c r="C53" s="191"/>
      <c r="D53" s="163"/>
      <c r="E53" s="163"/>
      <c r="F53" s="163"/>
      <c r="G53" s="163"/>
      <c r="H53" s="163"/>
      <c r="I53" s="163"/>
      <c r="J53" s="163"/>
      <c r="K53" s="163"/>
      <c r="L53" s="163"/>
      <c r="M53" s="163"/>
      <c r="N53" s="163"/>
      <c r="O53" s="163"/>
      <c r="P53" s="186"/>
      <c r="Q53" s="186"/>
      <c r="R53" s="186"/>
    </row>
    <row r="54" spans="1:22" ht="15.75" x14ac:dyDescent="0.25">
      <c r="B54" s="178"/>
      <c r="C54" s="162" t="str">
        <f>Language!$D61</f>
        <v>Discretionary reliefs  (please show the estimated lost yield as positive)</v>
      </c>
      <c r="D54" s="162"/>
      <c r="E54" s="163"/>
      <c r="F54" s="163"/>
      <c r="G54" s="163"/>
      <c r="H54" s="162"/>
      <c r="I54" s="163"/>
      <c r="J54" s="163"/>
      <c r="K54" s="163"/>
      <c r="L54" s="163"/>
      <c r="M54" s="163"/>
      <c r="N54" s="163"/>
      <c r="O54" s="183"/>
      <c r="P54" s="186"/>
      <c r="Q54" s="186"/>
      <c r="R54" s="186"/>
      <c r="T54" s="199"/>
      <c r="U54" s="199"/>
      <c r="V54" s="199"/>
    </row>
    <row r="55" spans="1:22" ht="22.9" customHeight="1" x14ac:dyDescent="0.25">
      <c r="B55" s="178"/>
      <c r="C55" s="162" t="str">
        <f>Language!$D62</f>
        <v>Reductions under:</v>
      </c>
      <c r="D55" s="162"/>
      <c r="E55" s="163"/>
      <c r="F55" s="163"/>
      <c r="G55" s="163"/>
      <c r="H55" s="162"/>
      <c r="I55" s="163"/>
      <c r="J55" s="163"/>
      <c r="K55" s="163"/>
      <c r="L55" s="163"/>
      <c r="M55" s="163"/>
      <c r="N55" s="163"/>
      <c r="O55" s="183"/>
      <c r="P55" s="186"/>
      <c r="Q55" s="186"/>
      <c r="R55" s="186"/>
      <c r="T55" s="199"/>
      <c r="U55" s="199"/>
      <c r="V55" s="199"/>
    </row>
    <row r="56" spans="1:22" ht="15" x14ac:dyDescent="0.2">
      <c r="B56" s="178"/>
      <c r="C56" s="191">
        <v>17</v>
      </c>
      <c r="D56" s="163" t="str">
        <f>Language!$D63</f>
        <v>Section 47(1) (and where (5B)(a) is applicable) (charitable occupation)</v>
      </c>
      <c r="E56" s="163"/>
      <c r="F56" s="163"/>
      <c r="G56" s="163"/>
      <c r="H56" s="163"/>
      <c r="I56" s="163"/>
      <c r="J56" s="163"/>
      <c r="K56" s="163"/>
      <c r="L56" s="163"/>
      <c r="M56" s="163"/>
      <c r="N56" s="163"/>
      <c r="O56" s="176"/>
      <c r="P56" s="186"/>
      <c r="Q56" s="186"/>
      <c r="R56" s="186"/>
    </row>
    <row r="57" spans="1:22" ht="15" x14ac:dyDescent="0.2">
      <c r="B57" s="178"/>
      <c r="C57" s="191">
        <v>17.5</v>
      </c>
      <c r="D57" s="163" t="str">
        <f>Language!$D64</f>
        <v>Section 47(1) (and where (5B)(b) is applicable) (community amateur sports clubs)</v>
      </c>
      <c r="E57" s="163"/>
      <c r="F57" s="163"/>
      <c r="G57" s="163"/>
      <c r="H57" s="163"/>
      <c r="I57" s="163"/>
      <c r="J57" s="163"/>
      <c r="K57" s="163"/>
      <c r="L57" s="163"/>
      <c r="M57" s="163"/>
      <c r="N57" s="163"/>
      <c r="O57" s="176"/>
      <c r="P57" s="186"/>
      <c r="Q57" s="186"/>
      <c r="R57" s="186"/>
    </row>
    <row r="58" spans="1:22" ht="15" x14ac:dyDescent="0.2">
      <c r="B58" s="178"/>
      <c r="C58" s="191">
        <v>18</v>
      </c>
      <c r="D58" s="163" t="str">
        <f>Language!$D65</f>
        <v>Section 47(1) (non profit-making bodies)</v>
      </c>
      <c r="E58" s="163"/>
      <c r="F58" s="163"/>
      <c r="G58" s="163"/>
      <c r="H58" s="163"/>
      <c r="I58" s="163"/>
      <c r="J58" s="163"/>
      <c r="K58" s="163"/>
      <c r="L58" s="163"/>
      <c r="M58" s="163"/>
      <c r="N58" s="163"/>
      <c r="O58" s="176"/>
      <c r="P58" s="186"/>
      <c r="Q58" s="186"/>
      <c r="R58" s="186"/>
    </row>
    <row r="59" spans="1:22" ht="15" x14ac:dyDescent="0.2">
      <c r="B59" s="178"/>
      <c r="C59" s="191">
        <v>21</v>
      </c>
      <c r="D59" s="163" t="str">
        <f>Language!$D67</f>
        <v>Section 49 (hardship)</v>
      </c>
      <c r="E59" s="163"/>
      <c r="F59" s="163"/>
      <c r="G59" s="163"/>
      <c r="H59" s="163"/>
      <c r="I59" s="163"/>
      <c r="J59" s="163"/>
      <c r="K59" s="163"/>
      <c r="L59" s="163"/>
      <c r="M59" s="163"/>
      <c r="N59" s="163"/>
      <c r="O59" s="176"/>
      <c r="P59" s="186"/>
      <c r="Q59" s="186"/>
      <c r="R59" s="186"/>
    </row>
    <row r="60" spans="1:22" ht="15" x14ac:dyDescent="0.2">
      <c r="B60" s="178"/>
      <c r="C60" s="191">
        <v>22</v>
      </c>
      <c r="D60" s="163" t="str">
        <f>Language!$D68</f>
        <v>Regulation 5 of S.I. 1991 No. 141 (charges on property)</v>
      </c>
      <c r="E60" s="163"/>
      <c r="F60" s="163"/>
      <c r="G60" s="163"/>
      <c r="H60" s="163"/>
      <c r="I60" s="163"/>
      <c r="J60" s="163"/>
      <c r="K60" s="163"/>
      <c r="L60" s="163"/>
      <c r="M60" s="163"/>
      <c r="N60" s="163"/>
      <c r="O60" s="176"/>
      <c r="P60" s="186"/>
      <c r="Q60" s="186"/>
      <c r="R60" s="186"/>
      <c r="S60" s="150" t="s">
        <v>8</v>
      </c>
    </row>
    <row r="61" spans="1:22" ht="15" x14ac:dyDescent="0.2">
      <c r="B61" s="178"/>
      <c r="C61" s="191">
        <v>23</v>
      </c>
      <c r="D61" s="163" t="str">
        <f>Language!$D69</f>
        <v>Net yield (line 16 minus lines 17 to 22)</v>
      </c>
      <c r="E61" s="163"/>
      <c r="F61" s="163"/>
      <c r="G61" s="163"/>
      <c r="H61" s="163"/>
      <c r="I61" s="163"/>
      <c r="J61" s="163"/>
      <c r="K61" s="163"/>
      <c r="L61" s="163"/>
      <c r="M61" s="163"/>
      <c r="N61" s="163"/>
      <c r="O61" s="195">
        <f>O51-SUM(O56:O60)</f>
        <v>0</v>
      </c>
      <c r="P61" s="186"/>
      <c r="Q61" s="186"/>
      <c r="R61" s="186"/>
      <c r="S61" s="150" t="s">
        <v>158</v>
      </c>
    </row>
    <row r="62" spans="1:22" ht="15" x14ac:dyDescent="0.2">
      <c r="B62" s="178"/>
      <c r="C62" s="191"/>
      <c r="D62" s="163"/>
      <c r="E62" s="163"/>
      <c r="F62" s="163"/>
      <c r="G62" s="163"/>
      <c r="H62" s="163"/>
      <c r="I62" s="163"/>
      <c r="J62" s="163"/>
      <c r="K62" s="163"/>
      <c r="L62" s="163"/>
      <c r="M62" s="163"/>
      <c r="N62" s="163"/>
      <c r="O62" s="163"/>
      <c r="P62" s="186"/>
      <c r="Q62" s="186"/>
      <c r="R62" s="186"/>
      <c r="S62" s="150" t="s">
        <v>156</v>
      </c>
    </row>
    <row r="63" spans="1:22" ht="15" x14ac:dyDescent="0.2">
      <c r="B63" s="178"/>
      <c r="C63" s="191">
        <v>24</v>
      </c>
      <c r="D63" s="163" t="str">
        <f>Language!$D70</f>
        <v>Allowance for costs of collection (from NDR1, 2023-24, line 17)</v>
      </c>
      <c r="E63" s="163"/>
      <c r="F63" s="163"/>
      <c r="G63" s="163"/>
      <c r="H63" s="163"/>
      <c r="I63" s="163"/>
      <c r="J63" s="163"/>
      <c r="K63" s="163"/>
      <c r="L63" s="163"/>
      <c r="M63" s="163"/>
      <c r="N63" s="163"/>
      <c r="O63" s="195" t="e">
        <f>-VLOOKUP($S63&amp;$S64&amp;UANumber&amp;S65&amp;$S67,NDRData,2,FALSE)</f>
        <v>#N/A</v>
      </c>
      <c r="P63" s="186"/>
      <c r="Q63" s="186"/>
      <c r="R63" s="186"/>
      <c r="S63" s="150" t="str">
        <f>$S$6</f>
        <v>202324</v>
      </c>
    </row>
    <row r="64" spans="1:22" ht="15" x14ac:dyDescent="0.2">
      <c r="B64" s="178"/>
      <c r="C64" s="191"/>
      <c r="D64" s="163"/>
      <c r="E64" s="163"/>
      <c r="F64" s="163"/>
      <c r="G64" s="163"/>
      <c r="H64" s="163"/>
      <c r="I64" s="163"/>
      <c r="J64" s="163"/>
      <c r="K64" s="163"/>
      <c r="L64" s="163"/>
      <c r="M64" s="163"/>
      <c r="N64" s="163"/>
      <c r="O64" s="183"/>
      <c r="P64" s="186"/>
      <c r="Q64" s="186"/>
      <c r="R64" s="186"/>
      <c r="S64" s="150" t="s">
        <v>117</v>
      </c>
    </row>
    <row r="65" spans="2:19" ht="15" x14ac:dyDescent="0.2">
      <c r="B65" s="178"/>
      <c r="C65" s="191">
        <v>25</v>
      </c>
      <c r="D65" s="163" t="str">
        <f>Language!$D71</f>
        <v xml:space="preserve">Losses in collection yield lost in respect of bad debts written off and </v>
      </c>
      <c r="E65" s="163"/>
      <c r="F65" s="163"/>
      <c r="G65" s="163"/>
      <c r="H65" s="163"/>
      <c r="I65" s="163"/>
      <c r="J65" s="163"/>
      <c r="K65" s="163"/>
      <c r="L65" s="163"/>
      <c r="M65" s="163"/>
      <c r="N65" s="163"/>
      <c r="O65" s="176"/>
      <c r="P65" s="186"/>
      <c r="Q65" s="186"/>
      <c r="R65" s="186"/>
      <c r="S65" s="150" t="s">
        <v>257</v>
      </c>
    </row>
    <row r="66" spans="2:19" ht="15" x14ac:dyDescent="0.2">
      <c r="B66" s="178"/>
      <c r="C66" s="191"/>
      <c r="D66" s="163" t="str">
        <f>Language!$D72</f>
        <v>doubtful debts for which provision should be made</v>
      </c>
      <c r="E66" s="163"/>
      <c r="F66" s="163"/>
      <c r="G66" s="163"/>
      <c r="H66" s="163"/>
      <c r="I66" s="163"/>
      <c r="J66" s="163"/>
      <c r="K66" s="163"/>
      <c r="L66" s="163"/>
      <c r="M66" s="163"/>
      <c r="N66" s="163"/>
      <c r="O66" s="163"/>
      <c r="P66" s="186"/>
      <c r="Q66" s="186"/>
      <c r="R66" s="186"/>
    </row>
    <row r="67" spans="2:19" ht="15" x14ac:dyDescent="0.2">
      <c r="B67" s="178"/>
      <c r="C67" s="191">
        <v>26</v>
      </c>
      <c r="D67" s="163" t="str">
        <f>Language!$D73</f>
        <v>Refund of overpayments  Interest on repayments</v>
      </c>
      <c r="E67" s="163"/>
      <c r="F67" s="163"/>
      <c r="G67" s="163"/>
      <c r="H67" s="163"/>
      <c r="I67" s="163"/>
      <c r="J67" s="163"/>
      <c r="K67" s="163"/>
      <c r="L67" s="163"/>
      <c r="M67" s="163"/>
      <c r="N67" s="163"/>
      <c r="O67" s="176"/>
      <c r="P67" s="186"/>
      <c r="Q67" s="186"/>
      <c r="R67" s="186"/>
    </row>
    <row r="68" spans="2:19" ht="15" x14ac:dyDescent="0.2">
      <c r="B68" s="178"/>
      <c r="C68" s="191"/>
      <c r="D68" s="163"/>
      <c r="E68" s="163"/>
      <c r="F68" s="163"/>
      <c r="G68" s="163"/>
      <c r="H68" s="163"/>
      <c r="I68" s="163"/>
      <c r="J68" s="163"/>
      <c r="K68" s="163"/>
      <c r="L68" s="163"/>
      <c r="M68" s="163"/>
      <c r="N68" s="163"/>
      <c r="O68" s="163"/>
      <c r="P68" s="183"/>
      <c r="Q68" s="183"/>
      <c r="R68" s="183"/>
    </row>
    <row r="69" spans="2:19" ht="15.75" x14ac:dyDescent="0.25">
      <c r="B69" s="178"/>
      <c r="C69" s="191">
        <v>27</v>
      </c>
      <c r="D69" s="162" t="str">
        <f>Language!$D74</f>
        <v>Contribution to the pool (line 23 minus lines 24 to 26)</v>
      </c>
      <c r="E69" s="163"/>
      <c r="F69" s="163"/>
      <c r="G69" s="163"/>
      <c r="H69" s="163"/>
      <c r="I69" s="163"/>
      <c r="J69" s="163"/>
      <c r="K69" s="163"/>
      <c r="L69" s="163"/>
      <c r="M69" s="163"/>
      <c r="N69" s="163"/>
      <c r="O69" s="195" t="e">
        <f>O61-O63-O65-O67</f>
        <v>#N/A</v>
      </c>
      <c r="P69" s="183"/>
      <c r="Q69" s="183"/>
      <c r="R69" s="183"/>
    </row>
    <row r="70" spans="2:19" ht="15.75" x14ac:dyDescent="0.25">
      <c r="B70" s="178"/>
      <c r="C70" s="163"/>
      <c r="D70" s="163"/>
      <c r="E70" s="163"/>
      <c r="F70" s="163"/>
      <c r="G70" s="163"/>
      <c r="H70" s="163"/>
      <c r="I70" s="163"/>
      <c r="J70" s="163"/>
      <c r="K70" s="163"/>
      <c r="L70" s="163"/>
      <c r="M70" s="163"/>
      <c r="N70" s="163"/>
      <c r="O70" s="198"/>
      <c r="P70" s="186"/>
      <c r="Q70" s="186"/>
      <c r="R70" s="186"/>
    </row>
    <row r="71" spans="2:19" ht="12.75" customHeight="1" x14ac:dyDescent="0.25">
      <c r="B71" s="178"/>
      <c r="C71" s="162" t="str">
        <f>Language!$D75</f>
        <v>MEMORANDUM ITEMS</v>
      </c>
      <c r="D71" s="163"/>
      <c r="E71" s="163"/>
      <c r="F71" s="163"/>
      <c r="G71" s="163"/>
      <c r="H71" s="163"/>
      <c r="I71" s="163"/>
      <c r="J71" s="163"/>
      <c r="K71" s="163"/>
      <c r="L71" s="163"/>
      <c r="M71" s="163"/>
      <c r="N71" s="163"/>
      <c r="O71" s="198"/>
      <c r="P71" s="186"/>
      <c r="Q71" s="186"/>
      <c r="R71" s="186"/>
    </row>
    <row r="72" spans="2:19" ht="12.75" customHeight="1" x14ac:dyDescent="0.25">
      <c r="B72" s="178"/>
      <c r="C72" s="163"/>
      <c r="D72" s="163"/>
      <c r="E72" s="163"/>
      <c r="F72" s="163"/>
      <c r="G72" s="163"/>
      <c r="H72" s="163"/>
      <c r="I72" s="163"/>
      <c r="J72" s="163"/>
      <c r="K72" s="163"/>
      <c r="L72" s="163"/>
      <c r="M72" s="163"/>
      <c r="N72" s="163"/>
      <c r="O72" s="198"/>
      <c r="P72" s="186"/>
      <c r="Q72" s="186"/>
      <c r="R72" s="186"/>
    </row>
    <row r="73" spans="2:19" ht="12.75" customHeight="1" x14ac:dyDescent="0.2">
      <c r="B73" s="178"/>
      <c r="C73" s="191">
        <v>40</v>
      </c>
      <c r="D73" s="163" t="str">
        <f>Language!$D76</f>
        <v>Number of hereditaments on rating list at 1 April 2023</v>
      </c>
      <c r="E73" s="163"/>
      <c r="F73" s="163"/>
      <c r="G73" s="163"/>
      <c r="H73" s="163"/>
      <c r="I73" s="163"/>
      <c r="J73" s="163"/>
      <c r="K73" s="163"/>
      <c r="L73" s="163"/>
      <c r="M73" s="163"/>
      <c r="N73" s="163"/>
      <c r="O73" s="176"/>
      <c r="P73" s="186"/>
      <c r="Q73" s="186"/>
      <c r="R73" s="186"/>
    </row>
    <row r="74" spans="2:19" ht="12.75" customHeight="1" x14ac:dyDescent="0.2">
      <c r="B74" s="178"/>
      <c r="C74" s="191">
        <v>41</v>
      </c>
      <c r="D74" s="163" t="str">
        <f>Language!$D77</f>
        <v>Number of hereditaments on rating list at 31 March 2024</v>
      </c>
      <c r="E74" s="163"/>
      <c r="F74" s="163"/>
      <c r="G74" s="163"/>
      <c r="H74" s="163"/>
      <c r="I74" s="163"/>
      <c r="J74" s="163"/>
      <c r="K74" s="163"/>
      <c r="L74" s="163"/>
      <c r="M74" s="163"/>
      <c r="N74" s="163"/>
      <c r="O74" s="176"/>
      <c r="P74" s="186"/>
      <c r="Q74" s="186"/>
      <c r="R74" s="186"/>
    </row>
    <row r="75" spans="2:19" ht="12.75" customHeight="1" x14ac:dyDescent="0.2">
      <c r="B75" s="178"/>
      <c r="C75" s="191">
        <v>42</v>
      </c>
      <c r="D75" s="163" t="str">
        <f>Language!$D78</f>
        <v>Aggregate rateable value at 1 April 2023</v>
      </c>
      <c r="E75" s="163"/>
      <c r="F75" s="163"/>
      <c r="G75" s="163"/>
      <c r="H75" s="163"/>
      <c r="I75" s="163"/>
      <c r="J75" s="163"/>
      <c r="K75" s="163"/>
      <c r="L75" s="163"/>
      <c r="M75" s="163"/>
      <c r="N75" s="163"/>
      <c r="O75" s="176"/>
      <c r="P75" s="186"/>
      <c r="Q75" s="186"/>
      <c r="R75" s="186"/>
    </row>
    <row r="76" spans="2:19" ht="12.75" customHeight="1" x14ac:dyDescent="0.2">
      <c r="B76" s="178"/>
      <c r="C76" s="191">
        <v>43</v>
      </c>
      <c r="D76" s="163" t="str">
        <f>Language!$D79</f>
        <v>Aggregate rateable value at 31 March 2024</v>
      </c>
      <c r="E76" s="163"/>
      <c r="F76" s="163"/>
      <c r="G76" s="163"/>
      <c r="H76" s="163"/>
      <c r="I76" s="163"/>
      <c r="J76" s="163"/>
      <c r="K76" s="163"/>
      <c r="L76" s="163"/>
      <c r="M76" s="163"/>
      <c r="N76" s="163"/>
      <c r="O76" s="176"/>
      <c r="P76" s="186"/>
      <c r="Q76" s="186"/>
      <c r="R76" s="186"/>
    </row>
    <row r="77" spans="2:19" ht="8.25" customHeight="1" x14ac:dyDescent="0.25">
      <c r="B77" s="178"/>
      <c r="C77" s="191"/>
      <c r="D77" s="163"/>
      <c r="E77" s="163"/>
      <c r="F77" s="163"/>
      <c r="G77" s="163"/>
      <c r="H77" s="163"/>
      <c r="I77" s="163"/>
      <c r="J77" s="163"/>
      <c r="K77" s="163"/>
      <c r="L77" s="163"/>
      <c r="M77" s="163"/>
      <c r="N77" s="163"/>
      <c r="O77" s="198"/>
      <c r="P77" s="186"/>
      <c r="Q77" s="186"/>
      <c r="R77" s="186"/>
    </row>
    <row r="78" spans="2:19" ht="8.25" customHeight="1" x14ac:dyDescent="0.25">
      <c r="B78" s="178"/>
      <c r="C78" s="191"/>
      <c r="D78" s="163"/>
      <c r="E78" s="163"/>
      <c r="F78" s="163"/>
      <c r="G78" s="163"/>
      <c r="H78" s="163"/>
      <c r="I78" s="163"/>
      <c r="J78" s="163"/>
      <c r="K78" s="163"/>
      <c r="L78" s="163"/>
      <c r="M78" s="163"/>
      <c r="N78" s="163"/>
      <c r="O78" s="198"/>
      <c r="P78" s="186"/>
      <c r="Q78" s="186"/>
      <c r="R78" s="186"/>
    </row>
    <row r="79" spans="2:19" ht="8.25" customHeight="1" x14ac:dyDescent="0.25">
      <c r="B79" s="178"/>
      <c r="C79" s="191"/>
      <c r="D79" s="163"/>
      <c r="E79" s="163"/>
      <c r="F79" s="163"/>
      <c r="G79" s="163"/>
      <c r="H79" s="163"/>
      <c r="I79" s="163"/>
      <c r="J79" s="163"/>
      <c r="K79" s="163"/>
      <c r="L79" s="163"/>
      <c r="M79" s="163"/>
      <c r="N79" s="163"/>
      <c r="O79" s="198"/>
      <c r="P79" s="186"/>
      <c r="Q79" s="186"/>
      <c r="R79" s="186"/>
    </row>
    <row r="80" spans="2:19" ht="8.25" customHeight="1" x14ac:dyDescent="0.25">
      <c r="B80" s="178"/>
      <c r="C80" s="191"/>
      <c r="D80" s="163"/>
      <c r="E80" s="163"/>
      <c r="F80" s="163"/>
      <c r="G80" s="163"/>
      <c r="H80" s="163"/>
      <c r="I80" s="163"/>
      <c r="J80" s="163"/>
      <c r="K80" s="163"/>
      <c r="L80" s="163"/>
      <c r="M80" s="163"/>
      <c r="N80" s="163"/>
      <c r="O80" s="198"/>
      <c r="P80" s="186"/>
      <c r="Q80" s="186"/>
      <c r="R80" s="186"/>
    </row>
    <row r="81" spans="2:18" ht="8.25" customHeight="1" x14ac:dyDescent="0.25">
      <c r="B81" s="178"/>
      <c r="C81" s="191"/>
      <c r="D81" s="163"/>
      <c r="E81" s="163"/>
      <c r="F81" s="163"/>
      <c r="G81" s="163"/>
      <c r="H81" s="163"/>
      <c r="I81" s="163"/>
      <c r="J81" s="163"/>
      <c r="K81" s="163"/>
      <c r="L81" s="163"/>
      <c r="M81" s="163"/>
      <c r="N81" s="163"/>
      <c r="O81" s="198"/>
      <c r="P81" s="186"/>
      <c r="Q81" s="186"/>
      <c r="R81" s="186"/>
    </row>
    <row r="82" spans="2:18" ht="8.25" customHeight="1" x14ac:dyDescent="0.25">
      <c r="B82" s="178"/>
      <c r="C82" s="163"/>
      <c r="D82" s="163"/>
      <c r="E82" s="163"/>
      <c r="F82" s="163"/>
      <c r="G82" s="163"/>
      <c r="H82" s="163"/>
      <c r="I82" s="163"/>
      <c r="J82" s="163"/>
      <c r="K82" s="163"/>
      <c r="L82" s="163"/>
      <c r="M82" s="163"/>
      <c r="N82" s="163"/>
      <c r="O82" s="198"/>
      <c r="P82" s="186"/>
      <c r="Q82" s="186"/>
      <c r="R82" s="186"/>
    </row>
    <row r="83" spans="2:18" ht="8.25" customHeight="1" x14ac:dyDescent="0.25">
      <c r="B83" s="178"/>
      <c r="C83" s="163"/>
      <c r="D83" s="163"/>
      <c r="E83" s="163"/>
      <c r="F83" s="163"/>
      <c r="G83" s="163"/>
      <c r="H83" s="163"/>
      <c r="I83" s="163"/>
      <c r="J83" s="163"/>
      <c r="K83" s="163"/>
      <c r="L83" s="163"/>
      <c r="M83" s="163"/>
      <c r="N83" s="163"/>
      <c r="O83" s="198"/>
      <c r="P83" s="186"/>
      <c r="Q83" s="186"/>
      <c r="R83" s="186"/>
    </row>
    <row r="84" spans="2:18" ht="8.25" customHeight="1" x14ac:dyDescent="0.25">
      <c r="B84" s="178"/>
      <c r="C84" s="163"/>
      <c r="D84" s="163"/>
      <c r="E84" s="163"/>
      <c r="F84" s="163"/>
      <c r="G84" s="163"/>
      <c r="H84" s="163"/>
      <c r="I84" s="163"/>
      <c r="J84" s="163"/>
      <c r="K84" s="163"/>
      <c r="L84" s="163"/>
      <c r="M84" s="163"/>
      <c r="N84" s="163"/>
      <c r="O84" s="198"/>
      <c r="P84" s="186"/>
      <c r="Q84" s="186"/>
      <c r="R84" s="186"/>
    </row>
    <row r="85" spans="2:18" ht="25.5" customHeight="1" x14ac:dyDescent="0.25">
      <c r="B85" s="178"/>
      <c r="C85" s="163"/>
      <c r="D85" s="163"/>
      <c r="E85" s="163"/>
      <c r="F85" s="163"/>
      <c r="G85" s="163"/>
      <c r="H85" s="163"/>
      <c r="I85" s="163"/>
      <c r="J85" s="163"/>
      <c r="K85" s="163"/>
      <c r="L85" s="163"/>
      <c r="M85" s="163"/>
      <c r="N85" s="163"/>
      <c r="O85" s="198"/>
      <c r="P85" s="186"/>
      <c r="Q85" s="186"/>
      <c r="R85" s="186"/>
    </row>
    <row r="86" spans="2:18" ht="21" customHeight="1" x14ac:dyDescent="0.2">
      <c r="B86" s="178"/>
      <c r="C86" s="163"/>
      <c r="D86" s="360" t="str">
        <f>+Language!D83</f>
        <v>Welsh Government Administration use only</v>
      </c>
      <c r="E86" s="361"/>
      <c r="F86" s="361"/>
      <c r="G86" s="361"/>
      <c r="H86" s="361"/>
      <c r="I86" s="361"/>
      <c r="J86" s="361"/>
      <c r="K86" s="361"/>
      <c r="L86" s="361"/>
      <c r="M86" s="362"/>
      <c r="N86" s="363" t="e">
        <f>+Transfer!M50</f>
        <v>#N/A</v>
      </c>
      <c r="O86" s="364"/>
      <c r="P86" s="186"/>
      <c r="Q86" s="186"/>
      <c r="R86" s="186"/>
    </row>
    <row r="87" spans="2:18" ht="12" customHeight="1" x14ac:dyDescent="0.25">
      <c r="B87" s="200"/>
      <c r="C87" s="201"/>
      <c r="D87" s="202"/>
      <c r="E87" s="202"/>
      <c r="F87" s="202"/>
      <c r="G87" s="202"/>
      <c r="H87" s="202"/>
      <c r="I87" s="202"/>
      <c r="J87" s="202"/>
      <c r="K87" s="202"/>
      <c r="L87" s="202"/>
      <c r="M87" s="202"/>
      <c r="N87" s="202"/>
      <c r="O87" s="203"/>
      <c r="P87" s="186"/>
      <c r="Q87" s="186"/>
      <c r="R87" s="186"/>
    </row>
    <row r="88" spans="2:18" ht="12.75" customHeight="1" x14ac:dyDescent="0.2"/>
    <row r="89" spans="2:18" ht="12.75" hidden="1" customHeight="1" x14ac:dyDescent="0.2"/>
    <row r="90" spans="2:18" ht="12.75" hidden="1" customHeight="1" x14ac:dyDescent="0.2"/>
    <row r="91" spans="2:18" ht="12.75" hidden="1" customHeight="1" x14ac:dyDescent="0.2"/>
    <row r="92" spans="2:18" ht="12.75" hidden="1" customHeight="1" x14ac:dyDescent="0.2"/>
    <row r="93" spans="2:18" ht="12.75" hidden="1" customHeight="1" x14ac:dyDescent="0.2"/>
    <row r="94" spans="2:18" ht="12.75" hidden="1" customHeight="1" x14ac:dyDescent="0.2"/>
    <row r="95" spans="2:18" ht="12.75" hidden="1" customHeight="1" x14ac:dyDescent="0.2"/>
    <row r="96" spans="2:18" ht="12.75" hidden="1" customHeight="1" x14ac:dyDescent="0.2"/>
    <row r="97" ht="12.75" hidden="1" customHeight="1" x14ac:dyDescent="0.2"/>
  </sheetData>
  <sheetProtection sheet="1" objects="1" scenarios="1"/>
  <mergeCells count="2">
    <mergeCell ref="D86:M86"/>
    <mergeCell ref="N86:O86"/>
  </mergeCells>
  <phoneticPr fontId="9" type="noConversion"/>
  <printOptions horizontalCentered="1"/>
  <pageMargins left="0.19685039370078741" right="0.19685039370078741" top="0.19685039370078741" bottom="0.19685039370078741" header="0" footer="0"/>
  <pageSetup paperSize="9" scale="65" orientation="portrait" r:id="rId1"/>
  <headerFooter alignWithMargins="0"/>
  <rowBreaks count="1" manualBreakCount="1">
    <brk id="70" max="16383" man="1"/>
  </rowBreaks>
  <cellWatches>
    <cellWatch r="S65"/>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MX27"/>
  <sheetViews>
    <sheetView showRowColHeaders="0" zoomScale="70" zoomScaleNormal="70" workbookViewId="0"/>
  </sheetViews>
  <sheetFormatPr defaultColWidth="0" defaultRowHeight="15" zeroHeight="1" x14ac:dyDescent="0.2"/>
  <cols>
    <col min="1" max="1" width="1.77734375" style="148" customWidth="1"/>
    <col min="2" max="2" width="3.21875" style="148" customWidth="1"/>
    <col min="3" max="3" width="27.109375" style="148" customWidth="1"/>
    <col min="4" max="6" width="8.88671875" style="148" customWidth="1"/>
    <col min="7" max="7" width="10" style="148" customWidth="1"/>
    <col min="8" max="9" width="8.88671875" style="148" customWidth="1"/>
    <col min="10" max="10" width="12.44140625" style="148" customWidth="1"/>
    <col min="11" max="11" width="2.77734375" style="148" customWidth="1"/>
    <col min="12" max="12" width="3.44140625" style="148" customWidth="1"/>
    <col min="13" max="362" width="3.44140625" style="148" hidden="1" customWidth="1"/>
    <col min="363" max="16384" width="0.21875" style="148" hidden="1"/>
  </cols>
  <sheetData>
    <row r="1" spans="2:256" ht="13.5" customHeight="1" x14ac:dyDescent="0.2"/>
    <row r="2" spans="2:256" ht="22.5" customHeight="1" x14ac:dyDescent="0.2">
      <c r="B2" s="204"/>
      <c r="C2" s="205" t="str">
        <f>FrontPage!C2</f>
        <v>Non-domestic rates final contributions return 2023-24</v>
      </c>
      <c r="D2" s="206"/>
      <c r="E2" s="206"/>
      <c r="F2" s="206"/>
      <c r="G2" s="206"/>
      <c r="H2" s="206"/>
      <c r="I2" s="206"/>
      <c r="J2" s="207" t="str">
        <f>+'NDR3'!O2</f>
        <v>NDR3</v>
      </c>
      <c r="K2" s="208"/>
    </row>
    <row r="3" spans="2:256" x14ac:dyDescent="0.2">
      <c r="B3" s="209"/>
      <c r="C3" s="210"/>
      <c r="D3" s="210"/>
      <c r="E3" s="210"/>
      <c r="F3" s="210"/>
      <c r="G3" s="210"/>
      <c r="H3" s="210"/>
      <c r="I3" s="210"/>
      <c r="J3" s="210"/>
      <c r="K3" s="211"/>
    </row>
    <row r="4" spans="2:256" ht="15.75" x14ac:dyDescent="0.25">
      <c r="B4" s="209"/>
      <c r="C4" s="212" t="str">
        <f>'NDR3'!C4</f>
        <v>Authority code: 0</v>
      </c>
      <c r="D4" s="212"/>
      <c r="E4" s="212" t="str">
        <f>'NDR3'!G4</f>
        <v xml:space="preserve">Authority: </v>
      </c>
      <c r="F4" s="210"/>
      <c r="G4" s="210"/>
      <c r="H4" s="210"/>
      <c r="I4" s="210"/>
      <c r="J4" s="210"/>
      <c r="K4" s="211"/>
    </row>
    <row r="5" spans="2:256" x14ac:dyDescent="0.2">
      <c r="B5" s="209"/>
      <c r="C5" s="210"/>
      <c r="D5" s="210"/>
      <c r="E5" s="210"/>
      <c r="F5" s="210"/>
      <c r="G5" s="210"/>
      <c r="H5" s="210"/>
      <c r="I5" s="210"/>
      <c r="J5" s="210"/>
      <c r="K5" s="211"/>
    </row>
    <row r="6" spans="2:256" ht="15.75" x14ac:dyDescent="0.25">
      <c r="B6" s="213"/>
      <c r="C6" s="30"/>
      <c r="D6" s="210"/>
      <c r="E6" s="210"/>
      <c r="F6" s="210"/>
      <c r="G6" s="210"/>
      <c r="H6" s="210"/>
      <c r="I6" s="210"/>
      <c r="J6" s="210"/>
      <c r="K6" s="211"/>
    </row>
    <row r="7" spans="2:256" ht="15.75" x14ac:dyDescent="0.25">
      <c r="B7" s="213"/>
      <c r="C7" s="369" t="str">
        <f>+Language!D102</f>
        <v>Certificate of Chief Financial Officer</v>
      </c>
      <c r="D7" s="370"/>
      <c r="E7" s="370"/>
      <c r="F7" s="370"/>
      <c r="G7" s="370"/>
      <c r="H7" s="370"/>
      <c r="I7" s="370"/>
      <c r="J7" s="370"/>
      <c r="K7" s="211"/>
    </row>
    <row r="8" spans="2:256" s="214" customFormat="1" ht="125.25" customHeight="1" x14ac:dyDescent="0.25">
      <c r="B8" s="213"/>
      <c r="C8" s="371" t="str">
        <f>Language!D103</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2023</v>
      </c>
      <c r="D8" s="372"/>
      <c r="E8" s="372"/>
      <c r="F8" s="372"/>
      <c r="G8" s="372"/>
      <c r="H8" s="372"/>
      <c r="I8" s="372"/>
      <c r="J8" s="372"/>
      <c r="K8" s="211"/>
    </row>
    <row r="9" spans="2:256" s="214" customFormat="1" ht="41.25" customHeight="1" x14ac:dyDescent="0.25">
      <c r="B9" s="213"/>
      <c r="C9" s="371" t="str">
        <f>+Language!D104</f>
        <v>I certify that the entries on this form are the best that I can make on the information available to me.</v>
      </c>
      <c r="D9" s="372"/>
      <c r="E9" s="372"/>
      <c r="F9" s="372"/>
      <c r="G9" s="372"/>
      <c r="H9" s="372"/>
      <c r="I9" s="372"/>
      <c r="J9" s="372"/>
      <c r="K9" s="211"/>
    </row>
    <row r="10" spans="2:256" ht="33.75" customHeight="1" x14ac:dyDescent="0.25">
      <c r="B10" s="213"/>
      <c r="C10" s="373" t="str">
        <f>+Language!D105</f>
        <v>Signature of Chief Financial Officer:</v>
      </c>
      <c r="D10" s="374"/>
      <c r="E10" s="374"/>
      <c r="F10" s="374"/>
      <c r="G10" s="375"/>
      <c r="H10" s="376"/>
      <c r="I10" s="376"/>
      <c r="J10" s="210"/>
      <c r="K10" s="211"/>
    </row>
    <row r="11" spans="2:256" ht="40.5" customHeight="1" x14ac:dyDescent="0.25">
      <c r="B11" s="213"/>
      <c r="C11" s="373" t="str">
        <f>+Language!D106</f>
        <v>Date:</v>
      </c>
      <c r="D11" s="374"/>
      <c r="E11" s="374"/>
      <c r="F11" s="374"/>
      <c r="G11" s="377"/>
      <c r="H11" s="378"/>
      <c r="I11" s="378"/>
      <c r="J11" s="210"/>
      <c r="K11" s="211"/>
    </row>
    <row r="12" spans="2:256" ht="31.5" customHeight="1" x14ac:dyDescent="0.25">
      <c r="B12" s="213"/>
      <c r="C12" s="215"/>
      <c r="D12" s="215"/>
      <c r="E12" s="215"/>
      <c r="F12" s="215"/>
      <c r="G12" s="215"/>
      <c r="H12" s="215"/>
      <c r="I12" s="215"/>
      <c r="J12" s="215"/>
      <c r="K12" s="211"/>
    </row>
    <row r="13" spans="2:256" ht="107.25" customHeight="1" x14ac:dyDescent="0.25">
      <c r="B13" s="213"/>
      <c r="C13" s="379" t="str">
        <f>"     "&amp;Language!D107</f>
        <v xml:space="preserve">     Certificate of the Auditor General for Wales</v>
      </c>
      <c r="D13" s="380"/>
      <c r="E13" s="380"/>
      <c r="F13" s="380"/>
      <c r="G13" s="380"/>
      <c r="H13" s="380"/>
      <c r="I13" s="380"/>
      <c r="J13" s="380"/>
      <c r="K13" s="211"/>
    </row>
    <row r="14" spans="2:256" ht="74.25" customHeight="1" x14ac:dyDescent="0.25">
      <c r="B14" s="213"/>
      <c r="C14" s="371" t="str">
        <f>+Language!D108</f>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c r="D14" s="372"/>
      <c r="E14" s="372"/>
      <c r="F14" s="372"/>
      <c r="G14" s="372"/>
      <c r="H14" s="372"/>
      <c r="I14" s="372"/>
      <c r="J14" s="372"/>
      <c r="K14" s="211"/>
    </row>
    <row r="15" spans="2:256" ht="85.5" customHeight="1" x14ac:dyDescent="0.25">
      <c r="B15" s="213"/>
      <c r="C15" s="371" t="str">
        <f>+Language!D109</f>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c r="D15" s="372"/>
      <c r="E15" s="372"/>
      <c r="F15" s="372"/>
      <c r="G15" s="372"/>
      <c r="H15" s="372"/>
      <c r="I15" s="372"/>
      <c r="J15" s="372"/>
      <c r="K15" s="211"/>
      <c r="IV15" s="216"/>
    </row>
    <row r="16" spans="2:256" ht="46.5" customHeight="1" x14ac:dyDescent="0.25">
      <c r="B16" s="213"/>
      <c r="C16" s="371" t="str">
        <f>+Language!D110</f>
        <v>(Except for the matters raised in the attached qualification letter dated_______________________)*</v>
      </c>
      <c r="D16" s="372"/>
      <c r="E16" s="372"/>
      <c r="F16" s="372"/>
      <c r="G16" s="372"/>
      <c r="H16" s="372"/>
      <c r="I16" s="372"/>
      <c r="J16" s="372"/>
      <c r="K16" s="211"/>
      <c r="IV16" s="217"/>
    </row>
    <row r="17" spans="2:11" ht="50.25" customHeight="1" x14ac:dyDescent="0.25">
      <c r="B17" s="218"/>
      <c r="C17" s="371" t="str">
        <f>+Language!D111</f>
        <v>I / we have concluded that nothing has come to our attention to indicate that the claim or return:</v>
      </c>
      <c r="D17" s="372"/>
      <c r="E17" s="372"/>
      <c r="F17" s="372"/>
      <c r="G17" s="372"/>
      <c r="H17" s="372"/>
      <c r="I17" s="372"/>
      <c r="J17" s="372"/>
      <c r="K17" s="219"/>
    </row>
    <row r="18" spans="2:11" ht="39" customHeight="1" x14ac:dyDescent="0.25">
      <c r="B18" s="218"/>
      <c r="C18" s="371" t="str">
        <f>+Language!D112</f>
        <v xml:space="preserve">     - is not fairly stated; and</v>
      </c>
      <c r="D18" s="372"/>
      <c r="E18" s="372"/>
      <c r="F18" s="372"/>
      <c r="G18" s="372"/>
      <c r="H18" s="372"/>
      <c r="I18" s="372"/>
      <c r="J18" s="372"/>
      <c r="K18" s="219"/>
    </row>
    <row r="19" spans="2:11" ht="41.25" customHeight="1" x14ac:dyDescent="0.25">
      <c r="B19" s="218"/>
      <c r="C19" s="381" t="str">
        <f>+Language!D113</f>
        <v xml:space="preserve">     - is not in accordance with the relevant terms and conditions.</v>
      </c>
      <c r="D19" s="382"/>
      <c r="E19" s="382"/>
      <c r="F19" s="382"/>
      <c r="G19" s="382"/>
      <c r="H19" s="382"/>
      <c r="I19" s="382"/>
      <c r="J19" s="382"/>
      <c r="K19" s="219"/>
    </row>
    <row r="20" spans="2:11" ht="38.450000000000003" customHeight="1" x14ac:dyDescent="0.25">
      <c r="B20" s="218"/>
      <c r="C20" s="367" t="str">
        <f>+Language!D114</f>
        <v>Signature:</v>
      </c>
      <c r="D20" s="367"/>
      <c r="E20" s="220"/>
      <c r="F20" s="220"/>
      <c r="G20" s="365" t="str">
        <f>+Language!D116</f>
        <v>(on behalf of the Auditor General for Wales) *</v>
      </c>
      <c r="H20" s="366"/>
      <c r="I20" s="366"/>
      <c r="J20" s="366"/>
      <c r="K20" s="219"/>
    </row>
    <row r="21" spans="2:11" ht="31.5" customHeight="1" x14ac:dyDescent="0.25">
      <c r="B21" s="218"/>
      <c r="C21" s="367" t="str">
        <f>+Language!D115</f>
        <v>Name (block capitals):</v>
      </c>
      <c r="D21" s="367"/>
      <c r="E21" s="221"/>
      <c r="F21" s="222"/>
      <c r="G21" s="223"/>
      <c r="H21" s="223"/>
      <c r="I21" s="223"/>
      <c r="J21" s="223"/>
      <c r="K21" s="219"/>
    </row>
    <row r="22" spans="2:11" ht="15" customHeight="1" x14ac:dyDescent="0.25">
      <c r="B22" s="218"/>
      <c r="C22" s="367"/>
      <c r="D22" s="367"/>
      <c r="E22" s="224"/>
      <c r="F22" s="224"/>
      <c r="G22" s="225"/>
      <c r="H22" s="225"/>
      <c r="I22" s="225"/>
      <c r="J22" s="225"/>
      <c r="K22" s="219"/>
    </row>
    <row r="23" spans="2:11" ht="15.75" x14ac:dyDescent="0.25">
      <c r="B23" s="218"/>
      <c r="C23" s="367" t="str">
        <f>Language!D117</f>
        <v>Date:</v>
      </c>
      <c r="D23" s="367"/>
      <c r="E23" s="368"/>
      <c r="F23" s="368"/>
      <c r="G23" s="367"/>
      <c r="H23" s="367"/>
      <c r="I23" s="367"/>
      <c r="J23" s="367"/>
      <c r="K23" s="219"/>
    </row>
    <row r="24" spans="2:11" ht="15.75" x14ac:dyDescent="0.25">
      <c r="B24" s="218"/>
      <c r="C24" s="319"/>
      <c r="D24" s="225"/>
      <c r="E24" s="224"/>
      <c r="F24" s="224"/>
      <c r="G24" s="225"/>
      <c r="H24" s="225"/>
      <c r="I24" s="225"/>
      <c r="J24" s="225"/>
      <c r="K24" s="219"/>
    </row>
    <row r="25" spans="2:11" ht="15.75" x14ac:dyDescent="0.25">
      <c r="B25" s="218"/>
      <c r="C25" s="226" t="str">
        <f>Language!D118</f>
        <v>*Delete as necessary</v>
      </c>
      <c r="D25" s="227"/>
      <c r="E25" s="227"/>
      <c r="F25" s="227"/>
      <c r="G25" s="228"/>
      <c r="H25" s="228"/>
      <c r="I25" s="228"/>
      <c r="J25" s="228"/>
      <c r="K25" s="219"/>
    </row>
    <row r="26" spans="2:11" x14ac:dyDescent="0.2">
      <c r="B26" s="229"/>
      <c r="C26" s="230"/>
      <c r="D26" s="230"/>
      <c r="E26" s="230"/>
      <c r="F26" s="230"/>
      <c r="G26" s="230"/>
      <c r="H26" s="230"/>
      <c r="I26" s="230"/>
      <c r="J26" s="230"/>
      <c r="K26" s="231"/>
    </row>
    <row r="27" spans="2:11" x14ac:dyDescent="0.2"/>
  </sheetData>
  <sheetProtection sheet="1" objects="1" scenarios="1"/>
  <mergeCells count="22">
    <mergeCell ref="C15:J15"/>
    <mergeCell ref="C13:J13"/>
    <mergeCell ref="C16:J16"/>
    <mergeCell ref="C18:J18"/>
    <mergeCell ref="C19:J19"/>
    <mergeCell ref="C17:J17"/>
    <mergeCell ref="C7:J7"/>
    <mergeCell ref="C8:J8"/>
    <mergeCell ref="C9:J9"/>
    <mergeCell ref="C14:J14"/>
    <mergeCell ref="C10:F10"/>
    <mergeCell ref="C11:F11"/>
    <mergeCell ref="G10:I10"/>
    <mergeCell ref="G11:I11"/>
    <mergeCell ref="G20:J20"/>
    <mergeCell ref="C22:D22"/>
    <mergeCell ref="C23:D23"/>
    <mergeCell ref="E23:F23"/>
    <mergeCell ref="C20:D20"/>
    <mergeCell ref="G23:H23"/>
    <mergeCell ref="I23:J23"/>
    <mergeCell ref="C21:D21"/>
  </mergeCells>
  <printOptions horizontalCentered="1"/>
  <pageMargins left="0" right="0" top="0.39370078740157483"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5"/>
  <sheetViews>
    <sheetView showRowColHeaders="0" topLeftCell="A36" zoomScale="85" zoomScaleNormal="85" zoomScaleSheetLayoutView="78" workbookViewId="0">
      <selection activeCell="C58" sqref="C58"/>
    </sheetView>
  </sheetViews>
  <sheetFormatPr defaultColWidth="0" defaultRowHeight="15" zeroHeight="1" x14ac:dyDescent="0.2"/>
  <cols>
    <col min="1" max="1" width="3.109375" style="1" customWidth="1"/>
    <col min="2" max="2" width="2.21875" style="148" customWidth="1"/>
    <col min="3" max="3" width="56.109375" style="148" customWidth="1"/>
    <col min="4" max="4" width="35.88671875" style="148" customWidth="1"/>
    <col min="5" max="5" width="16.6640625" style="148" customWidth="1"/>
    <col min="6" max="6" width="1.77734375" style="148" customWidth="1"/>
    <col min="7" max="7" width="32.5546875" style="148" customWidth="1"/>
    <col min="8" max="8" width="3" style="148" customWidth="1"/>
    <col min="9" max="9" width="3" style="150" customWidth="1"/>
    <col min="10" max="11" width="9.33203125" style="270" hidden="1" customWidth="1"/>
    <col min="12" max="13" width="9.33203125" style="148" hidden="1" customWidth="1"/>
    <col min="14" max="16384" width="9.21875" style="148" hidden="1"/>
  </cols>
  <sheetData>
    <row r="1" spans="1:12" ht="13.5" customHeight="1" x14ac:dyDescent="0.2">
      <c r="A1" s="148"/>
      <c r="J1" s="148"/>
      <c r="K1" s="148"/>
    </row>
    <row r="2" spans="1:12" ht="22.5" customHeight="1" x14ac:dyDescent="0.2">
      <c r="A2" s="148"/>
      <c r="B2" s="232"/>
      <c r="C2" s="233" t="str">
        <f>+FrontPage!C2</f>
        <v>Non-domestic rates final contributions return 2023-24</v>
      </c>
      <c r="D2" s="233"/>
      <c r="E2" s="233"/>
      <c r="F2" s="233"/>
      <c r="G2" s="234" t="str">
        <f>+FrontPage!L2</f>
        <v>NDR3</v>
      </c>
      <c r="H2" s="235" t="str">
        <f>+FrontPage!N2</f>
        <v>v.1.0</v>
      </c>
      <c r="J2" s="148"/>
      <c r="K2" s="148"/>
    </row>
    <row r="3" spans="1:12" x14ac:dyDescent="0.2">
      <c r="A3" s="148"/>
      <c r="B3" s="236"/>
      <c r="C3" s="237"/>
      <c r="D3" s="237"/>
      <c r="E3" s="237"/>
      <c r="F3" s="237"/>
      <c r="G3" s="237"/>
      <c r="H3" s="238"/>
      <c r="J3" s="148"/>
      <c r="K3" s="148"/>
    </row>
    <row r="4" spans="1:12" ht="15.75" x14ac:dyDescent="0.25">
      <c r="A4" s="148"/>
      <c r="B4" s="239"/>
      <c r="C4" s="212" t="str">
        <f>'NDR3'!C4</f>
        <v>Authority code: 0</v>
      </c>
      <c r="D4" s="212" t="str">
        <f>'NDR3'!G4</f>
        <v xml:space="preserve">Authority: </v>
      </c>
      <c r="E4" s="210"/>
      <c r="F4" s="210"/>
      <c r="G4" s="210"/>
      <c r="H4" s="240"/>
      <c r="J4" s="148"/>
      <c r="K4" s="148"/>
    </row>
    <row r="5" spans="1:12" ht="15.75" x14ac:dyDescent="0.25">
      <c r="A5" s="148"/>
      <c r="B5" s="241"/>
      <c r="C5" s="242"/>
      <c r="D5" s="210"/>
      <c r="E5" s="210"/>
      <c r="F5" s="210"/>
      <c r="G5" s="210"/>
      <c r="H5" s="240"/>
      <c r="J5" s="148"/>
      <c r="K5" s="148"/>
    </row>
    <row r="6" spans="1:12" ht="15.75" x14ac:dyDescent="0.25">
      <c r="A6" s="148"/>
      <c r="B6" s="241"/>
      <c r="C6" s="242"/>
      <c r="D6" s="243"/>
      <c r="E6" s="210"/>
      <c r="F6" s="210"/>
      <c r="G6" s="210"/>
      <c r="H6" s="240"/>
      <c r="J6" s="148"/>
      <c r="K6" s="148"/>
    </row>
    <row r="7" spans="1:12" ht="15.75" x14ac:dyDescent="0.25">
      <c r="A7" s="148"/>
      <c r="B7" s="31"/>
      <c r="C7" s="30" t="str">
        <f>Language!D119</f>
        <v>Validation checks</v>
      </c>
      <c r="D7" s="244"/>
      <c r="E7" s="244"/>
      <c r="F7" s="244"/>
      <c r="G7" s="244"/>
      <c r="H7" s="245"/>
      <c r="J7" s="148"/>
      <c r="K7" s="148"/>
    </row>
    <row r="8" spans="1:12" ht="15.75" x14ac:dyDescent="0.25">
      <c r="A8" s="148"/>
      <c r="B8" s="246"/>
      <c r="C8" s="210" t="str">
        <f>Language!D120</f>
        <v>If the blue boxes are empty then your form has passed our validation checks.</v>
      </c>
      <c r="D8" s="244"/>
      <c r="E8" s="244"/>
      <c r="F8" s="244"/>
      <c r="G8" s="244"/>
      <c r="H8" s="245"/>
      <c r="J8" s="148"/>
      <c r="K8" s="148"/>
    </row>
    <row r="9" spans="1:12" ht="15.75" x14ac:dyDescent="0.25">
      <c r="A9" s="148"/>
      <c r="B9" s="246"/>
      <c r="C9" s="210"/>
      <c r="D9" s="247"/>
      <c r="E9" s="247"/>
      <c r="F9" s="247"/>
      <c r="G9" s="247"/>
      <c r="H9" s="248"/>
      <c r="J9" s="148"/>
      <c r="K9" s="148"/>
    </row>
    <row r="10" spans="1:12" ht="15.75" x14ac:dyDescent="0.25">
      <c r="A10" s="148"/>
      <c r="B10" s="246"/>
      <c r="C10" s="210" t="str">
        <f>Language!D122</f>
        <v>Any large % changes in reliefs between NDR3 and NDR1 need to be explained in the relevant boxes next to the test.</v>
      </c>
      <c r="D10" s="244"/>
      <c r="E10" s="244"/>
      <c r="F10" s="244"/>
      <c r="G10" s="244"/>
      <c r="H10" s="245"/>
      <c r="J10" s="148"/>
      <c r="K10" s="148"/>
      <c r="L10" s="249" t="s">
        <v>205</v>
      </c>
    </row>
    <row r="11" spans="1:12" ht="15.75" x14ac:dyDescent="0.25">
      <c r="A11" s="148"/>
      <c r="B11" s="246"/>
      <c r="C11" s="210" t="str">
        <f>Language!D123</f>
        <v xml:space="preserve">If you see the message  #DIV/0!  in any blue box please provide an explanation </v>
      </c>
      <c r="D11" s="244"/>
      <c r="E11" s="250"/>
      <c r="F11" s="250"/>
      <c r="G11" s="250"/>
      <c r="H11" s="251"/>
      <c r="J11" s="148"/>
      <c r="K11" s="148"/>
      <c r="L11" s="249" t="s">
        <v>196</v>
      </c>
    </row>
    <row r="12" spans="1:12" ht="15.75" x14ac:dyDescent="0.25">
      <c r="A12" s="148"/>
      <c r="B12" s="246"/>
      <c r="C12" s="210" t="str">
        <f>Language!D124</f>
        <v xml:space="preserve">(#DIV/0! means that there was no estimate on your NDR1 but there is a figure on your NDR3)  </v>
      </c>
      <c r="D12" s="244"/>
      <c r="E12" s="244"/>
      <c r="F12" s="244"/>
      <c r="G12" s="244"/>
      <c r="H12" s="245"/>
      <c r="J12" s="148"/>
      <c r="K12" s="148"/>
    </row>
    <row r="13" spans="1:12" ht="15.75" x14ac:dyDescent="0.25">
      <c r="A13" s="148"/>
      <c r="B13" s="252"/>
      <c r="C13" s="252"/>
      <c r="D13" s="253"/>
      <c r="E13" s="254"/>
      <c r="F13" s="254"/>
      <c r="G13" s="254"/>
      <c r="H13" s="255"/>
      <c r="J13" s="148"/>
      <c r="K13" s="148"/>
    </row>
    <row r="14" spans="1:12" ht="15.75" x14ac:dyDescent="0.25">
      <c r="A14" s="148"/>
      <c r="B14" s="246"/>
      <c r="C14" s="210"/>
      <c r="D14" s="210"/>
      <c r="E14" s="244"/>
      <c r="F14" s="244"/>
      <c r="G14" s="244"/>
      <c r="H14" s="245"/>
      <c r="J14" s="148"/>
      <c r="K14" s="148"/>
    </row>
    <row r="15" spans="1:12" ht="15.75" x14ac:dyDescent="0.25">
      <c r="A15" s="148"/>
      <c r="B15" s="31"/>
      <c r="C15" s="30" t="str">
        <f>Language!D127</f>
        <v>Part 2</v>
      </c>
      <c r="D15" s="256"/>
      <c r="E15" s="256"/>
      <c r="F15" s="256"/>
      <c r="G15" s="210"/>
      <c r="H15" s="240"/>
      <c r="J15" s="148"/>
      <c r="K15" s="148"/>
    </row>
    <row r="16" spans="1:12" ht="15.75" x14ac:dyDescent="0.25">
      <c r="A16" s="148"/>
      <c r="B16" s="31"/>
      <c r="C16" s="30"/>
      <c r="D16" s="256"/>
      <c r="E16" s="256"/>
      <c r="F16" s="256"/>
      <c r="G16" s="210"/>
      <c r="H16" s="240"/>
      <c r="J16" s="148"/>
      <c r="K16" s="148"/>
    </row>
    <row r="17" spans="1:13" ht="15.75" x14ac:dyDescent="0.25">
      <c r="A17" s="148"/>
      <c r="B17" s="31"/>
      <c r="C17" s="30" t="str">
        <f>Language!D129</f>
        <v>DISCRETIONARY RELIEF</v>
      </c>
      <c r="D17" s="256"/>
      <c r="E17" s="256"/>
      <c r="F17" s="256"/>
      <c r="G17" s="210"/>
      <c r="H17" s="240"/>
      <c r="J17" s="1" t="s">
        <v>168</v>
      </c>
      <c r="K17" s="1"/>
      <c r="L17" s="1"/>
      <c r="M17" s="199"/>
    </row>
    <row r="18" spans="1:13" ht="15.75" x14ac:dyDescent="0.25">
      <c r="A18" s="148"/>
      <c r="B18" s="246"/>
      <c r="C18" s="210"/>
      <c r="D18" s="210"/>
      <c r="E18" s="210"/>
      <c r="F18" s="210"/>
      <c r="G18" s="210"/>
      <c r="H18" s="240"/>
      <c r="J18" s="257" t="s">
        <v>158</v>
      </c>
      <c r="K18" s="257"/>
      <c r="L18" s="1"/>
      <c r="M18" s="199"/>
    </row>
    <row r="19" spans="1:13" ht="15.75" x14ac:dyDescent="0.25">
      <c r="A19" s="148"/>
      <c r="B19" s="31"/>
      <c r="C19" s="30" t="str">
        <f>Language!D131</f>
        <v>Test 1:  Compares Discretionary relief for Charities on NDR3 with NDR1 line 11</v>
      </c>
      <c r="D19" s="210"/>
      <c r="E19" s="210"/>
      <c r="F19" s="210"/>
      <c r="G19" s="210"/>
      <c r="H19" s="240"/>
      <c r="J19" s="7" t="str">
        <f>YearCode</f>
        <v>202324</v>
      </c>
      <c r="K19" s="258"/>
      <c r="L19" s="1"/>
      <c r="M19" s="199"/>
    </row>
    <row r="20" spans="1:13" ht="15.75" x14ac:dyDescent="0.25">
      <c r="A20" s="148"/>
      <c r="B20" s="31"/>
      <c r="C20" s="30" t="str">
        <f>Language!D132</f>
        <v>(tolerance plus or minus 50%)</v>
      </c>
      <c r="D20" s="210"/>
      <c r="E20" s="210"/>
      <c r="F20" s="210"/>
      <c r="G20" s="210"/>
      <c r="H20" s="240"/>
      <c r="J20" s="1"/>
      <c r="K20" s="199"/>
      <c r="L20" s="199"/>
      <c r="M20" s="199"/>
    </row>
    <row r="21" spans="1:13" ht="15.75" x14ac:dyDescent="0.25">
      <c r="A21" s="148"/>
      <c r="B21" s="246"/>
      <c r="C21" s="210" t="str">
        <f>Language!D133</f>
        <v>Line 17</v>
      </c>
      <c r="D21" s="210"/>
      <c r="E21" s="259">
        <f>VLOOKUP(I21,_NDR3,13,FALSE)</f>
        <v>0</v>
      </c>
      <c r="F21" s="210"/>
      <c r="G21" s="260" t="str">
        <f>Language!$D$226</f>
        <v>Reason for differences</v>
      </c>
      <c r="H21" s="261"/>
      <c r="I21" s="150">
        <v>17</v>
      </c>
      <c r="J21" s="262" t="str">
        <f>YearCode</f>
        <v>202324</v>
      </c>
      <c r="K21" s="263"/>
      <c r="L21" s="249" t="s">
        <v>197</v>
      </c>
      <c r="M21" s="264"/>
    </row>
    <row r="22" spans="1:13" x14ac:dyDescent="0.2">
      <c r="A22" s="148"/>
      <c r="B22" s="246"/>
      <c r="C22" s="210" t="str">
        <f>Language!D134</f>
        <v>NDR1, 2023-24, line 11</v>
      </c>
      <c r="D22" s="210"/>
      <c r="E22" s="265" t="e">
        <f>-VLOOKUP($J21&amp;$J22&amp;UANumber&amp;I23&amp;$J23,NDRData,2,FALSE)</f>
        <v>#N/A</v>
      </c>
      <c r="F22" s="210"/>
      <c r="G22" s="383"/>
      <c r="H22" s="266"/>
      <c r="J22" s="262" t="s">
        <v>117</v>
      </c>
      <c r="K22" s="263"/>
      <c r="L22" s="1" t="s">
        <v>198</v>
      </c>
      <c r="M22" s="264"/>
    </row>
    <row r="23" spans="1:13" x14ac:dyDescent="0.2">
      <c r="A23" s="148"/>
      <c r="B23" s="246"/>
      <c r="C23" s="210" t="str">
        <f>Language!D135</f>
        <v xml:space="preserve">If the actual difference is less than £10,000  - then go to the next test </v>
      </c>
      <c r="D23" s="210"/>
      <c r="E23" s="265" t="e">
        <f>IF((E21-E22)&gt;10000,E21-E22,IF(E21-E22&lt;-10000,(E21-E22),"go to next test"))</f>
        <v>#N/A</v>
      </c>
      <c r="F23" s="210"/>
      <c r="G23" s="384"/>
      <c r="H23" s="266"/>
      <c r="I23" s="150" t="s">
        <v>221</v>
      </c>
      <c r="J23" s="267"/>
      <c r="K23" s="268"/>
      <c r="L23" s="199"/>
      <c r="M23" s="199"/>
    </row>
    <row r="24" spans="1:13" x14ac:dyDescent="0.2">
      <c r="A24" s="148"/>
      <c r="B24" s="246"/>
      <c r="C24" s="210"/>
      <c r="D24" s="210"/>
      <c r="E24" s="269" t="e">
        <f>IF(E23="go to next test","",((E21-E22)/E22))</f>
        <v>#N/A</v>
      </c>
      <c r="F24" s="210"/>
      <c r="G24" s="384"/>
      <c r="H24" s="266"/>
      <c r="K24" s="268"/>
      <c r="L24" s="199"/>
      <c r="M24" s="199"/>
    </row>
    <row r="25" spans="1:13" ht="12.75" customHeight="1" x14ac:dyDescent="0.2">
      <c r="A25" s="148"/>
      <c r="B25" s="271"/>
      <c r="C25" s="272" t="str">
        <f>Language!D137</f>
        <v>If the blue box contains an X</v>
      </c>
      <c r="D25" s="210"/>
      <c r="E25" s="210"/>
      <c r="F25" s="273"/>
      <c r="G25" s="384"/>
      <c r="H25" s="266"/>
      <c r="K25" s="199"/>
      <c r="L25" s="199"/>
      <c r="M25" s="199"/>
    </row>
    <row r="26" spans="1:13" ht="12.75" customHeight="1" x14ac:dyDescent="0.25">
      <c r="A26" s="148"/>
      <c r="B26" s="271"/>
      <c r="C26" s="272" t="str">
        <f>Language!D138</f>
        <v>please explain the reason for the change in the box on the right</v>
      </c>
      <c r="D26" s="210"/>
      <c r="E26" s="274" t="e">
        <f>IF(E23="go to next test","",IF(ABS(E23)&gt;0.5,"X",IF(ABS(E23)&lt;10000,"","X")))</f>
        <v>#N/A</v>
      </c>
      <c r="F26" s="273"/>
      <c r="G26" s="385"/>
      <c r="H26" s="266"/>
      <c r="K26" s="263"/>
      <c r="L26" s="199"/>
      <c r="M26" s="199"/>
    </row>
    <row r="27" spans="1:13" x14ac:dyDescent="0.2">
      <c r="A27" s="148"/>
      <c r="B27" s="246"/>
      <c r="C27" s="210"/>
      <c r="D27" s="210"/>
      <c r="E27" s="210"/>
      <c r="F27" s="210"/>
      <c r="G27" s="210"/>
      <c r="H27" s="240"/>
      <c r="K27" s="263"/>
      <c r="L27" s="199"/>
      <c r="M27" s="199"/>
    </row>
    <row r="28" spans="1:13" ht="15.75" x14ac:dyDescent="0.25">
      <c r="A28" s="148"/>
      <c r="B28" s="31"/>
      <c r="C28" s="30" t="str">
        <f>Language!D140</f>
        <v>Test 2:  Compares Discretionary Relief for non-profit making bodies on NDR3 with NDR1 line 13</v>
      </c>
      <c r="D28" s="210"/>
      <c r="E28" s="210"/>
      <c r="F28" s="210"/>
      <c r="G28" s="210"/>
      <c r="H28" s="240"/>
      <c r="K28" s="263"/>
      <c r="L28" s="199"/>
      <c r="M28" s="199"/>
    </row>
    <row r="29" spans="1:13" ht="15.75" x14ac:dyDescent="0.25">
      <c r="A29" s="148"/>
      <c r="B29" s="31"/>
      <c r="C29" s="30" t="str">
        <f>Language!D141</f>
        <v>(tolerance plus or minus 50%)</v>
      </c>
      <c r="D29" s="210"/>
      <c r="E29" s="210"/>
      <c r="F29" s="210"/>
      <c r="G29" s="210"/>
      <c r="H29" s="240"/>
      <c r="K29" s="263"/>
      <c r="L29" s="199"/>
      <c r="M29" s="199"/>
    </row>
    <row r="30" spans="1:13" ht="15.75" x14ac:dyDescent="0.2">
      <c r="A30" s="148"/>
      <c r="B30" s="246"/>
      <c r="C30" s="210" t="str">
        <f>Language!D142</f>
        <v>Line 18</v>
      </c>
      <c r="D30" s="210"/>
      <c r="E30" s="259">
        <f>VLOOKUP(I30,_NDR3,13,FALSE)</f>
        <v>0</v>
      </c>
      <c r="F30" s="275"/>
      <c r="G30" s="260" t="str">
        <f>Language!$D$226</f>
        <v>Reason for differences</v>
      </c>
      <c r="H30" s="261"/>
      <c r="I30" s="150">
        <v>18</v>
      </c>
      <c r="K30" s="263"/>
      <c r="L30" s="199"/>
      <c r="M30" s="199"/>
    </row>
    <row r="31" spans="1:13" x14ac:dyDescent="0.2">
      <c r="A31" s="148"/>
      <c r="B31" s="246"/>
      <c r="C31" s="210" t="str">
        <f>Language!D143</f>
        <v>NDR1, 2023-24, line 13</v>
      </c>
      <c r="D31" s="210"/>
      <c r="E31" s="265" t="e">
        <f>-VLOOKUP($J21&amp;$J22&amp;UANumber&amp;I31&amp;$J23,NDRData,2,FALSE)</f>
        <v>#N/A</v>
      </c>
      <c r="F31" s="210"/>
      <c r="G31" s="383"/>
      <c r="H31" s="276"/>
      <c r="I31" s="150" t="s">
        <v>222</v>
      </c>
      <c r="K31" s="263"/>
      <c r="L31" s="1"/>
      <c r="M31" s="264"/>
    </row>
    <row r="32" spans="1:13" ht="12.75" customHeight="1" x14ac:dyDescent="0.2">
      <c r="A32" s="148"/>
      <c r="B32" s="246"/>
      <c r="C32" s="210" t="str">
        <f>Language!D144</f>
        <v xml:space="preserve">If the actual difference is less than £10,000  - then go to the next test </v>
      </c>
      <c r="D32" s="210"/>
      <c r="E32" s="265" t="e">
        <f>IF((E30-E31)&gt;10000,E30-E31,IF(E30-E31&lt;-10000,(E30-E31),"go to next test"))</f>
        <v>#N/A</v>
      </c>
      <c r="F32" s="210"/>
      <c r="G32" s="384"/>
      <c r="H32" s="276"/>
      <c r="K32" s="268"/>
      <c r="L32" s="199"/>
      <c r="M32" s="199"/>
    </row>
    <row r="33" spans="1:13" ht="12.75" customHeight="1" x14ac:dyDescent="0.2">
      <c r="A33" s="148"/>
      <c r="B33" s="271"/>
      <c r="C33" s="272" t="str">
        <f>Language!D145</f>
        <v>If the blue box contains an X</v>
      </c>
      <c r="D33" s="210"/>
      <c r="E33" s="269" t="e">
        <f>IF(E32="go to next test","",((E30-E31)/E31))</f>
        <v>#N/A</v>
      </c>
      <c r="F33" s="210"/>
      <c r="G33" s="384"/>
      <c r="H33" s="276"/>
      <c r="K33" s="268"/>
      <c r="L33" s="199"/>
      <c r="M33" s="199"/>
    </row>
    <row r="34" spans="1:13" ht="12.75" customHeight="1" x14ac:dyDescent="0.25">
      <c r="A34" s="148"/>
      <c r="B34" s="271"/>
      <c r="C34" s="272" t="str">
        <f>Language!D146</f>
        <v>please explain the reason for the change in the box on the right</v>
      </c>
      <c r="D34" s="210"/>
      <c r="E34" s="274" t="e">
        <f>IF(E32="go to next test","",IF(ABS(E33)&gt;0.5,"X",IF(ABS(E32)&lt;10000,"","X")))</f>
        <v>#N/A</v>
      </c>
      <c r="F34" s="273"/>
      <c r="G34" s="385"/>
      <c r="H34" s="276"/>
      <c r="K34" s="199"/>
      <c r="L34" s="199"/>
      <c r="M34" s="199"/>
    </row>
    <row r="35" spans="1:13" ht="15.75" x14ac:dyDescent="0.25">
      <c r="A35" s="148"/>
      <c r="B35" s="277"/>
      <c r="C35" s="244"/>
      <c r="D35" s="30"/>
      <c r="E35" s="210"/>
      <c r="F35" s="210"/>
      <c r="G35" s="210"/>
      <c r="H35" s="240"/>
      <c r="K35" s="199"/>
      <c r="L35" s="199"/>
      <c r="M35" s="199"/>
    </row>
    <row r="36" spans="1:13" ht="15.75" x14ac:dyDescent="0.25">
      <c r="A36" s="148"/>
      <c r="B36" s="31"/>
      <c r="C36" s="30" t="str">
        <f>Language!D148</f>
        <v>LOSSES IN COLLECTION</v>
      </c>
      <c r="D36" s="210"/>
      <c r="E36" s="210"/>
      <c r="F36" s="210"/>
      <c r="G36" s="210"/>
      <c r="H36" s="240"/>
      <c r="K36" s="148"/>
    </row>
    <row r="37" spans="1:13" x14ac:dyDescent="0.2">
      <c r="A37" s="148"/>
      <c r="B37" s="246"/>
      <c r="C37" s="210"/>
      <c r="D37" s="210"/>
      <c r="E37" s="210"/>
      <c r="F37" s="210"/>
      <c r="G37" s="210"/>
      <c r="H37" s="240"/>
      <c r="K37" s="148"/>
    </row>
    <row r="38" spans="1:13" s="112" customFormat="1" ht="15.75" x14ac:dyDescent="0.25">
      <c r="A38" s="148"/>
      <c r="B38" s="31"/>
      <c r="C38" s="30" t="str">
        <f>Language!D150</f>
        <v>Test 3:  Measure of the proportion of losses in collection to net yield  (tolerance 6%)</v>
      </c>
      <c r="D38" s="210"/>
      <c r="E38" s="210"/>
      <c r="F38" s="210"/>
      <c r="G38" s="210"/>
      <c r="H38" s="240"/>
      <c r="I38" s="278"/>
      <c r="J38" s="279"/>
    </row>
    <row r="39" spans="1:13" s="112" customFormat="1" ht="15.75" x14ac:dyDescent="0.2">
      <c r="A39" s="148"/>
      <c r="B39" s="280"/>
      <c r="C39" s="275" t="str">
        <f>Language!D151</f>
        <v>Line 25, Losses in collection</v>
      </c>
      <c r="D39" s="210"/>
      <c r="E39" s="259">
        <f>VLOOKUP(I39,_NDR3,13,FALSE)</f>
        <v>0</v>
      </c>
      <c r="F39" s="210"/>
      <c r="G39" s="260" t="str">
        <f>Language!$D$226</f>
        <v>Reason for differences</v>
      </c>
      <c r="H39" s="261"/>
      <c r="I39" s="278">
        <v>25</v>
      </c>
      <c r="J39" s="279"/>
    </row>
    <row r="40" spans="1:13" s="112" customFormat="1" x14ac:dyDescent="0.2">
      <c r="A40" s="148"/>
      <c r="B40" s="281"/>
      <c r="C40" s="273" t="str">
        <f>Language!D152</f>
        <v>Line 23, Net Yield</v>
      </c>
      <c r="D40" s="210"/>
      <c r="E40" s="259">
        <f>VLOOKUP(I40,_NDR3,13,FALSE)</f>
        <v>0</v>
      </c>
      <c r="F40" s="210"/>
      <c r="G40" s="383"/>
      <c r="H40" s="276"/>
      <c r="I40" s="278">
        <v>23</v>
      </c>
      <c r="J40" s="279"/>
    </row>
    <row r="41" spans="1:13" s="112" customFormat="1" ht="15.75" x14ac:dyDescent="0.2">
      <c r="A41" s="148"/>
      <c r="B41" s="271"/>
      <c r="C41" s="272" t="str">
        <f>Language!D153</f>
        <v>If the blue box contains an X</v>
      </c>
      <c r="D41" s="210"/>
      <c r="E41" s="269" t="e">
        <f>(E39/E40)</f>
        <v>#DIV/0!</v>
      </c>
      <c r="F41" s="210"/>
      <c r="G41" s="384"/>
      <c r="H41" s="276"/>
      <c r="I41" s="278"/>
      <c r="J41" s="279"/>
    </row>
    <row r="42" spans="1:13" s="112" customFormat="1" ht="15.75" x14ac:dyDescent="0.25">
      <c r="A42" s="148"/>
      <c r="B42" s="271"/>
      <c r="C42" s="272" t="str">
        <f>Language!D154</f>
        <v>please explain the reason for the change in the box on the right</v>
      </c>
      <c r="D42" s="210"/>
      <c r="E42" s="274" t="e">
        <f>IF(E41&gt;0.06,"X","")</f>
        <v>#DIV/0!</v>
      </c>
      <c r="F42" s="210"/>
      <c r="G42" s="385"/>
      <c r="H42" s="276"/>
      <c r="I42" s="278"/>
      <c r="J42" s="279"/>
    </row>
    <row r="43" spans="1:13" s="112" customFormat="1" x14ac:dyDescent="0.2">
      <c r="A43" s="148"/>
      <c r="B43" s="246"/>
      <c r="C43" s="210"/>
      <c r="D43" s="210"/>
      <c r="E43" s="210"/>
      <c r="F43" s="210"/>
      <c r="G43" s="210"/>
      <c r="H43" s="240"/>
      <c r="I43" s="278"/>
      <c r="J43" s="279"/>
    </row>
    <row r="44" spans="1:13" s="112" customFormat="1" ht="15.75" x14ac:dyDescent="0.25">
      <c r="A44" s="148"/>
      <c r="B44" s="31"/>
      <c r="C44" s="30" t="str">
        <f>Language!D156</f>
        <v>REFUND OF OVERPAYMENTS</v>
      </c>
      <c r="D44" s="210"/>
      <c r="E44" s="210"/>
      <c r="F44" s="210"/>
      <c r="G44" s="210"/>
      <c r="H44" s="240"/>
      <c r="I44" s="278"/>
      <c r="J44" s="279"/>
      <c r="K44" s="282"/>
    </row>
    <row r="45" spans="1:13" x14ac:dyDescent="0.2">
      <c r="A45" s="148"/>
      <c r="B45" s="246"/>
      <c r="C45" s="210"/>
      <c r="D45" s="210"/>
      <c r="E45" s="210"/>
      <c r="F45" s="210"/>
      <c r="G45" s="210"/>
      <c r="H45" s="240"/>
      <c r="K45" s="199"/>
    </row>
    <row r="46" spans="1:13" ht="15.75" x14ac:dyDescent="0.25">
      <c r="A46" s="148"/>
      <c r="B46" s="31"/>
      <c r="C46" s="30" t="str">
        <f>Language!D158</f>
        <v>Test 4:  Measure of the proportion of refund of overpayments to net yield  (tolerance 2%)</v>
      </c>
      <c r="D46" s="210"/>
      <c r="E46" s="210"/>
      <c r="F46" s="210"/>
      <c r="G46" s="210"/>
      <c r="H46" s="240"/>
      <c r="K46" s="199"/>
    </row>
    <row r="47" spans="1:13" ht="15.75" x14ac:dyDescent="0.2">
      <c r="A47" s="148"/>
      <c r="B47" s="280"/>
      <c r="C47" s="275" t="str">
        <f>Language!D159</f>
        <v>Line 26, Refund of overpayments</v>
      </c>
      <c r="D47" s="210"/>
      <c r="E47" s="259">
        <f>VLOOKUP(I47,_NDR3,13,FALSE)</f>
        <v>0</v>
      </c>
      <c r="F47" s="210"/>
      <c r="G47" s="260" t="str">
        <f>Language!$D$226</f>
        <v>Reason for differences</v>
      </c>
      <c r="H47" s="261"/>
      <c r="I47" s="150">
        <v>26</v>
      </c>
      <c r="K47" s="199"/>
    </row>
    <row r="48" spans="1:13" x14ac:dyDescent="0.2">
      <c r="A48" s="148"/>
      <c r="B48" s="281"/>
      <c r="C48" s="273" t="str">
        <f>Language!D160</f>
        <v>Line 23, Net Yield</v>
      </c>
      <c r="D48" s="210"/>
      <c r="E48" s="259">
        <f>VLOOKUP(I48,_NDR3,13,FALSE)</f>
        <v>0</v>
      </c>
      <c r="F48" s="210"/>
      <c r="G48" s="383"/>
      <c r="H48" s="276"/>
      <c r="I48" s="150">
        <v>23</v>
      </c>
      <c r="K48" s="199"/>
    </row>
    <row r="49" spans="1:13" ht="15.75" x14ac:dyDescent="0.2">
      <c r="A49" s="148"/>
      <c r="B49" s="271"/>
      <c r="C49" s="272" t="str">
        <f>Language!D161</f>
        <v>If the blue box contains an X</v>
      </c>
      <c r="D49" s="210"/>
      <c r="E49" s="269" t="e">
        <f>(+E47/E48)</f>
        <v>#DIV/0!</v>
      </c>
      <c r="F49" s="210"/>
      <c r="G49" s="384"/>
      <c r="H49" s="276"/>
      <c r="K49" s="199"/>
    </row>
    <row r="50" spans="1:13" ht="15.75" x14ac:dyDescent="0.25">
      <c r="A50" s="148"/>
      <c r="B50" s="271"/>
      <c r="C50" s="272" t="str">
        <f>Language!D162</f>
        <v>please explain the reason for the change in the box on the right</v>
      </c>
      <c r="D50" s="210"/>
      <c r="E50" s="274" t="e">
        <f>IF(E49&gt;0.02,"X","")</f>
        <v>#DIV/0!</v>
      </c>
      <c r="F50" s="210"/>
      <c r="G50" s="385"/>
      <c r="H50" s="276"/>
      <c r="K50" s="199"/>
    </row>
    <row r="51" spans="1:13" x14ac:dyDescent="0.2">
      <c r="A51" s="148"/>
      <c r="B51" s="246"/>
      <c r="C51" s="253"/>
      <c r="D51" s="253"/>
      <c r="E51" s="253"/>
      <c r="F51" s="253"/>
      <c r="G51" s="253"/>
      <c r="H51" s="283"/>
      <c r="K51" s="199"/>
    </row>
    <row r="52" spans="1:13" ht="30" customHeight="1" x14ac:dyDescent="0.25">
      <c r="A52" s="148"/>
      <c r="B52" s="31"/>
      <c r="C52" s="30" t="str">
        <f>Language!D164</f>
        <v>Part 1</v>
      </c>
      <c r="D52" s="210"/>
      <c r="E52" s="210"/>
      <c r="F52" s="210"/>
      <c r="G52" s="210"/>
      <c r="H52" s="240"/>
      <c r="K52" s="148"/>
    </row>
    <row r="53" spans="1:13" ht="15.75" x14ac:dyDescent="0.25">
      <c r="A53" s="148"/>
      <c r="B53" s="31"/>
      <c r="C53" s="30"/>
      <c r="D53" s="210"/>
      <c r="E53" s="210"/>
      <c r="F53" s="210"/>
      <c r="G53" s="210"/>
      <c r="H53" s="240"/>
      <c r="K53" s="148"/>
    </row>
    <row r="54" spans="1:13" ht="15.75" x14ac:dyDescent="0.25">
      <c r="A54" s="148"/>
      <c r="B54" s="31"/>
      <c r="C54" s="30" t="str">
        <f>Language!D166</f>
        <v>GROSS RATES PAYABLE</v>
      </c>
      <c r="D54" s="210"/>
      <c r="E54" s="210"/>
      <c r="F54" s="210"/>
      <c r="G54" s="210"/>
      <c r="H54" s="240"/>
      <c r="K54" s="148"/>
    </row>
    <row r="55" spans="1:13" x14ac:dyDescent="0.2">
      <c r="A55" s="148"/>
      <c r="B55" s="246"/>
      <c r="C55" s="210"/>
      <c r="D55" s="210"/>
      <c r="E55" s="210"/>
      <c r="F55" s="210"/>
      <c r="G55" s="210"/>
      <c r="H55" s="240"/>
      <c r="K55" s="148"/>
    </row>
    <row r="56" spans="1:13" ht="15.75" x14ac:dyDescent="0.25">
      <c r="A56" s="148"/>
      <c r="B56" s="31"/>
      <c r="C56" s="83" t="str">
        <f>Language!D168</f>
        <v>Test 5:  Compares Gross Rates Payable with the RV given on NDR1 2023-24 multiplied by the 2022-23 multiplier</v>
      </c>
      <c r="D56" s="1"/>
      <c r="E56" s="1"/>
      <c r="F56" s="1"/>
      <c r="G56" s="1"/>
      <c r="H56" s="240"/>
      <c r="K56" s="148"/>
    </row>
    <row r="57" spans="1:13" ht="15.75" x14ac:dyDescent="0.25">
      <c r="A57" s="148"/>
      <c r="B57" s="31"/>
      <c r="C57" s="30" t="str">
        <f>Language!D169</f>
        <v>(tolerance plus or minus 20%)</v>
      </c>
      <c r="D57" s="210"/>
      <c r="E57" s="210"/>
      <c r="F57" s="210"/>
      <c r="G57" s="210"/>
      <c r="H57" s="240"/>
      <c r="K57" s="148"/>
      <c r="L57" s="1">
        <v>27375641.328000002</v>
      </c>
    </row>
    <row r="58" spans="1:13" ht="15.75" x14ac:dyDescent="0.2">
      <c r="A58" s="148"/>
      <c r="B58" s="246"/>
      <c r="C58" s="210" t="str">
        <f>Language!D170</f>
        <v>Line 1, Gross Rates Payable</v>
      </c>
      <c r="D58" s="210"/>
      <c r="E58" s="259">
        <f>VLOOKUP(I58,_NDR3,13,FALSE)</f>
        <v>0</v>
      </c>
      <c r="F58" s="210"/>
      <c r="G58" s="260" t="str">
        <f>Language!$D$226</f>
        <v>Reason for differences</v>
      </c>
      <c r="H58" s="261"/>
      <c r="I58" s="150">
        <v>1</v>
      </c>
      <c r="K58" s="263"/>
    </row>
    <row r="59" spans="1:13" ht="15.75" x14ac:dyDescent="0.25">
      <c r="A59" s="148"/>
      <c r="B59" s="284"/>
      <c r="C59" s="1" t="str">
        <f>Language!D171</f>
        <v>NDR1 2023-24, line 2, Rateable Value *</v>
      </c>
      <c r="D59" s="247">
        <f>VLOOKUP(Year_Less_1,_RV,3,FALSE)/100</f>
        <v>0.53500000000000003</v>
      </c>
      <c r="E59" s="265" t="e">
        <f>VLOOKUP($J19&amp;$J22&amp;UANumber&amp;I59&amp;$J23,NDRData,2,FALSE)*D59</f>
        <v>#N/A</v>
      </c>
      <c r="F59" s="210"/>
      <c r="G59" s="383"/>
      <c r="H59" s="276"/>
      <c r="I59" s="150" t="s">
        <v>216</v>
      </c>
      <c r="K59" s="263"/>
      <c r="L59" s="1" t="s">
        <v>199</v>
      </c>
      <c r="M59" s="1"/>
    </row>
    <row r="60" spans="1:13" ht="15.75" x14ac:dyDescent="0.2">
      <c r="A60" s="148"/>
      <c r="B60" s="271"/>
      <c r="C60" s="272" t="str">
        <f>Language!D172</f>
        <v>If the blue box contains an X</v>
      </c>
      <c r="D60" s="210"/>
      <c r="E60" s="269" t="e">
        <f>((E58-E59)/E59)</f>
        <v>#N/A</v>
      </c>
      <c r="F60" s="210"/>
      <c r="G60" s="384"/>
      <c r="H60" s="276"/>
      <c r="K60" s="268"/>
    </row>
    <row r="61" spans="1:13" ht="15.75" x14ac:dyDescent="0.25">
      <c r="A61" s="148"/>
      <c r="B61" s="271"/>
      <c r="C61" s="272" t="str">
        <f>Language!D173</f>
        <v>please explain the reason for the change in the box on the right</v>
      </c>
      <c r="D61" s="210"/>
      <c r="E61" s="274" t="e">
        <f>IF(E60&gt;0.2,"X",IF(E60&lt;-0.2,"X",""))</f>
        <v>#N/A</v>
      </c>
      <c r="F61" s="210"/>
      <c r="G61" s="385"/>
      <c r="H61" s="276"/>
      <c r="K61" s="268"/>
    </row>
    <row r="62" spans="1:13" x14ac:dyDescent="0.2">
      <c r="A62" s="148"/>
      <c r="B62" s="246"/>
      <c r="C62" s="210"/>
      <c r="D62" s="210"/>
      <c r="E62" s="210"/>
      <c r="F62" s="210"/>
      <c r="G62" s="210"/>
      <c r="H62" s="240"/>
      <c r="K62" s="263"/>
    </row>
    <row r="63" spans="1:13" ht="15.75" x14ac:dyDescent="0.25">
      <c r="A63" s="148"/>
      <c r="B63" s="31"/>
      <c r="C63" s="30" t="str">
        <f>Language!D175</f>
        <v>MANDATORY RELIEFS</v>
      </c>
      <c r="D63" s="210"/>
      <c r="E63" s="210"/>
      <c r="F63" s="210"/>
      <c r="G63" s="210"/>
      <c r="H63" s="240"/>
      <c r="K63" s="148"/>
    </row>
    <row r="64" spans="1:13" ht="15.75" x14ac:dyDescent="0.25">
      <c r="A64" s="148"/>
      <c r="B64" s="31"/>
      <c r="C64" s="30"/>
      <c r="D64" s="210"/>
      <c r="E64" s="210"/>
      <c r="F64" s="210"/>
      <c r="G64" s="210"/>
      <c r="H64" s="240"/>
      <c r="K64" s="148"/>
    </row>
    <row r="65" spans="1:13" ht="15.75" x14ac:dyDescent="0.25">
      <c r="A65" s="148"/>
      <c r="B65" s="31"/>
      <c r="C65" s="30" t="str">
        <f>Language!D177</f>
        <v>Test 6:  Compares reductions under charitable occupation, NDR3 with NDR1</v>
      </c>
      <c r="D65" s="210"/>
      <c r="E65" s="210"/>
      <c r="F65" s="210"/>
      <c r="G65" s="210"/>
      <c r="H65" s="240"/>
      <c r="K65" s="199"/>
    </row>
    <row r="66" spans="1:13" ht="15.75" x14ac:dyDescent="0.25">
      <c r="A66" s="148"/>
      <c r="B66" s="31"/>
      <c r="C66" s="30" t="str">
        <f>Language!D178</f>
        <v>(tolerance plus or minus 20%)</v>
      </c>
      <c r="D66" s="210"/>
      <c r="E66" s="210"/>
      <c r="F66" s="210"/>
      <c r="G66" s="210"/>
      <c r="H66" s="240"/>
      <c r="K66" s="199"/>
    </row>
    <row r="67" spans="1:13" ht="15.75" x14ac:dyDescent="0.2">
      <c r="A67" s="148"/>
      <c r="B67" s="246"/>
      <c r="C67" s="210" t="str">
        <f>Language!D179</f>
        <v>Line 5</v>
      </c>
      <c r="D67" s="210"/>
      <c r="E67" s="259">
        <f>VLOOKUP(I67,_NDR3,13,FALSE)</f>
        <v>0</v>
      </c>
      <c r="F67" s="210"/>
      <c r="G67" s="260" t="str">
        <f>Language!$D$226</f>
        <v>Reason for differences</v>
      </c>
      <c r="H67" s="261"/>
      <c r="I67" s="150">
        <v>5</v>
      </c>
      <c r="K67" s="263"/>
    </row>
    <row r="68" spans="1:13" x14ac:dyDescent="0.2">
      <c r="A68" s="148"/>
      <c r="B68" s="246"/>
      <c r="C68" s="210" t="str">
        <f>Language!D180</f>
        <v>NDR1, 2023-24, line 4 or NDR2, line 9</v>
      </c>
      <c r="D68" s="210"/>
      <c r="E68" s="265" t="e">
        <f>-VLOOKUP($J21&amp;$J22&amp;UANumber&amp;I68&amp;$J23,NDRData,2,FALSE)</f>
        <v>#N/A</v>
      </c>
      <c r="F68" s="210"/>
      <c r="G68" s="383"/>
      <c r="H68" s="276"/>
      <c r="I68" s="150" t="s">
        <v>217</v>
      </c>
      <c r="K68" s="263"/>
      <c r="L68" s="1" t="s">
        <v>200</v>
      </c>
      <c r="M68" s="1"/>
    </row>
    <row r="69" spans="1:13" x14ac:dyDescent="0.2">
      <c r="A69" s="148"/>
      <c r="B69" s="246"/>
      <c r="C69" s="210" t="str">
        <f>Language!D181</f>
        <v xml:space="preserve">If the actual difference is less than £1,000  - then go to the next test </v>
      </c>
      <c r="D69" s="210"/>
      <c r="E69" s="265" t="e">
        <f>IF((E67-E68)&gt;1000,E67-E68,IF(E67-E68&lt;-1000,(E67-E68),"go to next test"))</f>
        <v>#N/A</v>
      </c>
      <c r="F69" s="210"/>
      <c r="G69" s="384"/>
      <c r="H69" s="276"/>
      <c r="K69" s="268"/>
    </row>
    <row r="70" spans="1:13" ht="15.75" x14ac:dyDescent="0.2">
      <c r="A70" s="148"/>
      <c r="B70" s="271"/>
      <c r="C70" s="272" t="str">
        <f>Language!D182</f>
        <v>If the blue box contains an X</v>
      </c>
      <c r="D70" s="210"/>
      <c r="E70" s="269" t="e">
        <f>IF(E69="go to next test","",((E67-E68)/E68))</f>
        <v>#N/A</v>
      </c>
      <c r="F70" s="210"/>
      <c r="G70" s="384"/>
      <c r="H70" s="276"/>
      <c r="K70" s="268"/>
    </row>
    <row r="71" spans="1:13" ht="15.75" x14ac:dyDescent="0.25">
      <c r="A71" s="148"/>
      <c r="B71" s="271"/>
      <c r="C71" s="272" t="str">
        <f>Language!D183</f>
        <v>please explain the reason for the change in the box on the right</v>
      </c>
      <c r="D71" s="210"/>
      <c r="E71" s="274" t="e">
        <f>IF(E69="go to next test","",IF(ABS(E69)&lt;1000,"",IF(ABS(E70)&gt;0.2,"X","")))</f>
        <v>#N/A</v>
      </c>
      <c r="F71" s="210"/>
      <c r="G71" s="385"/>
      <c r="H71" s="276"/>
      <c r="K71" s="199"/>
    </row>
    <row r="72" spans="1:13" x14ac:dyDescent="0.2">
      <c r="A72" s="148"/>
      <c r="B72" s="246"/>
      <c r="C72" s="210"/>
      <c r="D72" s="210"/>
      <c r="E72" s="210"/>
      <c r="F72" s="210"/>
      <c r="G72" s="210"/>
      <c r="H72" s="240"/>
      <c r="K72" s="199"/>
    </row>
    <row r="73" spans="1:13" ht="15.75" x14ac:dyDescent="0.25">
      <c r="A73" s="148"/>
      <c r="B73" s="31"/>
      <c r="C73" s="30" t="str">
        <f>Language!D185</f>
        <v>Test 7:  Compares reductions under community amateur sports clubs NDR3 with NDR1</v>
      </c>
      <c r="D73" s="210"/>
      <c r="E73" s="210"/>
      <c r="F73" s="210"/>
      <c r="G73" s="210"/>
      <c r="H73" s="240"/>
      <c r="K73" s="199"/>
    </row>
    <row r="74" spans="1:13" ht="15.75" x14ac:dyDescent="0.25">
      <c r="A74" s="148"/>
      <c r="B74" s="31"/>
      <c r="C74" s="30" t="str">
        <f>Language!D186</f>
        <v>(tolerance plus or minus 20%)</v>
      </c>
      <c r="D74" s="210"/>
      <c r="E74" s="210"/>
      <c r="F74" s="210"/>
      <c r="G74" s="210"/>
      <c r="H74" s="240"/>
      <c r="K74" s="199"/>
    </row>
    <row r="75" spans="1:13" ht="15.75" x14ac:dyDescent="0.2">
      <c r="A75" s="148"/>
      <c r="B75" s="246"/>
      <c r="C75" s="210" t="str">
        <f>Language!D187</f>
        <v>Line 6.5</v>
      </c>
      <c r="D75" s="210"/>
      <c r="E75" s="259">
        <f>VLOOKUP(I75,_NDR3,13,FALSE)</f>
        <v>0</v>
      </c>
      <c r="F75" s="210"/>
      <c r="G75" s="260" t="str">
        <f>Language!$D$226</f>
        <v>Reason for differences</v>
      </c>
      <c r="H75" s="261"/>
      <c r="I75" s="150">
        <v>6.5</v>
      </c>
      <c r="K75" s="263"/>
    </row>
    <row r="76" spans="1:13" x14ac:dyDescent="0.2">
      <c r="A76" s="148"/>
      <c r="B76" s="246"/>
      <c r="C76" s="210" t="str">
        <f>Language!D188</f>
        <v>NDR1, 2023-24 line 5</v>
      </c>
      <c r="D76" s="210"/>
      <c r="E76" s="265" t="e">
        <f>-VLOOKUP($J21&amp;$J22&amp;UANumber&amp;I76&amp;$J23,NDRData,2,FALSE)</f>
        <v>#N/A</v>
      </c>
      <c r="F76" s="210"/>
      <c r="G76" s="383"/>
      <c r="H76" s="276"/>
      <c r="I76" s="150" t="s">
        <v>218</v>
      </c>
      <c r="K76" s="263"/>
      <c r="L76" s="1" t="s">
        <v>201</v>
      </c>
      <c r="M76" s="1"/>
    </row>
    <row r="77" spans="1:13" x14ac:dyDescent="0.2">
      <c r="A77" s="148"/>
      <c r="B77" s="246"/>
      <c r="C77" s="210" t="str">
        <f>Language!D189</f>
        <v xml:space="preserve">If the actual difference is less than £1,000  - then go to the next test </v>
      </c>
      <c r="D77" s="210"/>
      <c r="E77" s="265" t="e">
        <f>IF((E75-E76)&gt;1000,E75-E76,IF(E75-E76&lt;-1000,(E75-E76),"go to next test"))</f>
        <v>#N/A</v>
      </c>
      <c r="F77" s="210"/>
      <c r="G77" s="384"/>
      <c r="H77" s="276"/>
      <c r="K77" s="268"/>
    </row>
    <row r="78" spans="1:13" ht="15.75" x14ac:dyDescent="0.2">
      <c r="A78" s="148"/>
      <c r="B78" s="271"/>
      <c r="C78" s="272" t="str">
        <f>Language!D190</f>
        <v>If the blue box contains an X</v>
      </c>
      <c r="D78" s="210"/>
      <c r="E78" s="269" t="e">
        <f>IF(E77="go to next test","",((E75-E76)/E76))</f>
        <v>#N/A</v>
      </c>
      <c r="F78" s="210"/>
      <c r="G78" s="384"/>
      <c r="H78" s="276"/>
      <c r="K78" s="268"/>
    </row>
    <row r="79" spans="1:13" ht="15.75" x14ac:dyDescent="0.25">
      <c r="A79" s="148"/>
      <c r="B79" s="271"/>
      <c r="C79" s="272" t="str">
        <f>Language!D191</f>
        <v>please explain the reason for the change in the box on the right</v>
      </c>
      <c r="D79" s="210"/>
      <c r="E79" s="274" t="e">
        <f>IF(E77="go to next test","",IF(ABS(E77)&lt;1000,"",IF(ABS(E78)&gt;0.2,"X","")))</f>
        <v>#N/A</v>
      </c>
      <c r="F79" s="210"/>
      <c r="G79" s="385"/>
      <c r="H79" s="276"/>
      <c r="K79" s="199"/>
    </row>
    <row r="80" spans="1:13" x14ac:dyDescent="0.2">
      <c r="A80" s="148"/>
      <c r="B80" s="246"/>
      <c r="C80" s="210"/>
      <c r="D80" s="210"/>
      <c r="E80" s="210"/>
      <c r="F80" s="210"/>
      <c r="G80" s="210"/>
      <c r="H80" s="240"/>
      <c r="K80" s="199"/>
    </row>
    <row r="81" spans="1:13" ht="15.75" x14ac:dyDescent="0.25">
      <c r="A81" s="148"/>
      <c r="B81" s="31"/>
      <c r="C81" s="30" t="str">
        <f>Language!D193</f>
        <v>Test 8:  Compares reductions under small business rate relief NDR3 with NDR1</v>
      </c>
      <c r="D81" s="210"/>
      <c r="E81" s="210"/>
      <c r="F81" s="210"/>
      <c r="G81" s="210"/>
      <c r="H81" s="240"/>
      <c r="K81" s="199"/>
    </row>
    <row r="82" spans="1:13" ht="15.75" x14ac:dyDescent="0.25">
      <c r="A82" s="148"/>
      <c r="B82" s="31"/>
      <c r="C82" s="30" t="str">
        <f>Language!D194</f>
        <v>(tolerance plus or minus 20%)</v>
      </c>
      <c r="D82" s="210"/>
      <c r="E82" s="210"/>
      <c r="F82" s="210"/>
      <c r="G82" s="210"/>
      <c r="H82" s="240"/>
      <c r="K82" s="199"/>
    </row>
    <row r="83" spans="1:13" ht="15.75" x14ac:dyDescent="0.2">
      <c r="A83" s="148"/>
      <c r="B83" s="246"/>
      <c r="C83" s="210" t="str">
        <f>Language!D195</f>
        <v>Line 8.5 plus 8.6</v>
      </c>
      <c r="D83" s="210"/>
      <c r="E83" s="259">
        <f>VLOOKUP(I83,_NDR3,13,FALSE)+VLOOKUP(I84,_NDR3,13,FALSE)</f>
        <v>0</v>
      </c>
      <c r="F83" s="210"/>
      <c r="G83" s="260" t="str">
        <f>Language!$D$226</f>
        <v>Reason for differences</v>
      </c>
      <c r="H83" s="261"/>
      <c r="I83" s="150">
        <v>8.5</v>
      </c>
      <c r="J83" s="262" t="str">
        <f>$J$19</f>
        <v>202324</v>
      </c>
      <c r="K83" s="263"/>
    </row>
    <row r="84" spans="1:13" x14ac:dyDescent="0.2">
      <c r="A84" s="148"/>
      <c r="B84" s="246"/>
      <c r="C84" s="210" t="str">
        <f>Language!D196</f>
        <v>NDR1, 2023-24 line 6.9</v>
      </c>
      <c r="D84" s="210"/>
      <c r="E84" s="265" t="e">
        <f>-VLOOKUP($J83&amp;$J84&amp;UANumber&amp;J86&amp;$J87,NDRData,2,FALSE)</f>
        <v>#N/A</v>
      </c>
      <c r="F84" s="210"/>
      <c r="G84" s="383"/>
      <c r="H84" s="276"/>
      <c r="I84" s="150">
        <v>8.6</v>
      </c>
      <c r="J84" s="262" t="s">
        <v>117</v>
      </c>
      <c r="K84" s="263"/>
      <c r="L84" s="1" t="s">
        <v>202</v>
      </c>
      <c r="M84" s="1"/>
    </row>
    <row r="85" spans="1:13" x14ac:dyDescent="0.2">
      <c r="A85" s="148"/>
      <c r="B85" s="246"/>
      <c r="C85" s="210" t="str">
        <f>Language!D197</f>
        <v xml:space="preserve">If the actual difference is less than £1,000  - then go to the next test </v>
      </c>
      <c r="D85" s="210"/>
      <c r="E85" s="265" t="e">
        <f>IF((E83-E84)&gt;1000,E83-E84,IF(E83-E84&lt;-1000,(E83-E84),"go to next test"))</f>
        <v>#N/A</v>
      </c>
      <c r="F85" s="210"/>
      <c r="G85" s="384"/>
      <c r="H85" s="276"/>
      <c r="J85" s="262"/>
      <c r="K85" s="268"/>
    </row>
    <row r="86" spans="1:13" ht="15.75" x14ac:dyDescent="0.2">
      <c r="A86" s="148"/>
      <c r="B86" s="271"/>
      <c r="C86" s="272" t="str">
        <f>Language!D198</f>
        <v>If the blue box contains an X</v>
      </c>
      <c r="D86" s="210"/>
      <c r="E86" s="269" t="e">
        <f>IF(E85="go to next test","",((E83-E84)/E84))</f>
        <v>#N/A</v>
      </c>
      <c r="F86" s="210"/>
      <c r="G86" s="384"/>
      <c r="H86" s="276"/>
      <c r="J86" s="262">
        <v>6.9</v>
      </c>
      <c r="K86" s="268"/>
    </row>
    <row r="87" spans="1:13" ht="15.75" x14ac:dyDescent="0.25">
      <c r="A87" s="148"/>
      <c r="B87" s="271"/>
      <c r="C87" s="272" t="str">
        <f>Language!D199</f>
        <v>please explain the reason for the change in the box on the right</v>
      </c>
      <c r="D87" s="210"/>
      <c r="E87" s="274" t="e">
        <f>IF(E85="go to next test","",IF(ABS(E85)&lt;1000,"",IF(ABS(E86)&gt;0.2,"X","")))</f>
        <v>#N/A</v>
      </c>
      <c r="F87" s="210"/>
      <c r="G87" s="385"/>
      <c r="H87" s="276"/>
      <c r="J87" s="267"/>
      <c r="K87" s="268"/>
    </row>
    <row r="88" spans="1:13" x14ac:dyDescent="0.2">
      <c r="A88" s="148"/>
      <c r="B88" s="246"/>
      <c r="C88" s="210"/>
      <c r="D88" s="210"/>
      <c r="E88" s="210"/>
      <c r="F88" s="210"/>
      <c r="G88" s="210"/>
      <c r="H88" s="240"/>
      <c r="J88" s="1"/>
      <c r="K88" s="199"/>
    </row>
    <row r="89" spans="1:13" ht="15.75" x14ac:dyDescent="0.25">
      <c r="A89" s="148"/>
      <c r="B89" s="31"/>
      <c r="C89" s="30" t="str">
        <f>Language!D201</f>
        <v>Test 9:  Compares reductions under Partly occupied premises NDR3 and NDR1</v>
      </c>
      <c r="D89" s="210"/>
      <c r="E89" s="210"/>
      <c r="F89" s="210"/>
      <c r="G89" s="210"/>
      <c r="H89" s="240"/>
      <c r="J89" s="1"/>
      <c r="K89" s="199"/>
    </row>
    <row r="90" spans="1:13" ht="15.75" x14ac:dyDescent="0.25">
      <c r="A90" s="148"/>
      <c r="B90" s="31"/>
      <c r="C90" s="30" t="str">
        <f>Language!D202</f>
        <v>(tolerance plus or minus 20%)</v>
      </c>
      <c r="D90" s="210"/>
      <c r="E90" s="210"/>
      <c r="F90" s="210"/>
      <c r="G90" s="210"/>
      <c r="H90" s="240"/>
      <c r="J90" s="1"/>
      <c r="K90" s="199"/>
    </row>
    <row r="91" spans="1:13" ht="15.75" x14ac:dyDescent="0.2">
      <c r="A91" s="148"/>
      <c r="B91" s="285"/>
      <c r="C91" s="286" t="str">
        <f>Language!D203</f>
        <v>Line 9, in respect of current year</v>
      </c>
      <c r="D91" s="210"/>
      <c r="E91" s="259">
        <f>VLOOKUP(I91,_NDR3,13,FALSE)</f>
        <v>0</v>
      </c>
      <c r="F91" s="210"/>
      <c r="G91" s="260" t="str">
        <f>Language!$D$226</f>
        <v>Reason for differences</v>
      </c>
      <c r="H91" s="261"/>
      <c r="I91" s="150">
        <v>9</v>
      </c>
      <c r="J91" s="262" t="str">
        <f>$J$19</f>
        <v>202324</v>
      </c>
      <c r="K91" s="263"/>
    </row>
    <row r="92" spans="1:13" x14ac:dyDescent="0.2">
      <c r="A92" s="148"/>
      <c r="B92" s="246"/>
      <c r="C92" s="210" t="str">
        <f>Language!D204</f>
        <v>NDR1, 2023-24 line 7</v>
      </c>
      <c r="D92" s="210"/>
      <c r="E92" s="265" t="e">
        <f>-VLOOKUP($J91&amp;$J92&amp;UANumber&amp;J93&amp;$J94,NDRData,2,FALSE)</f>
        <v>#N/A</v>
      </c>
      <c r="F92" s="210"/>
      <c r="G92" s="383"/>
      <c r="H92" s="276"/>
      <c r="J92" s="262" t="s">
        <v>117</v>
      </c>
      <c r="K92" s="263"/>
      <c r="L92" s="1" t="s">
        <v>203</v>
      </c>
      <c r="M92" s="1"/>
    </row>
    <row r="93" spans="1:13" x14ac:dyDescent="0.2">
      <c r="A93" s="148"/>
      <c r="B93" s="246"/>
      <c r="C93" s="210" t="str">
        <f>Language!D205</f>
        <v xml:space="preserve">If the actual difference is less than £25,000  - then go to the next test </v>
      </c>
      <c r="D93" s="210"/>
      <c r="E93" s="265" t="e">
        <f>IF((E91-E92)&gt;25000,E91-E92,IF(E91-E92&lt;-25000,(E91-E92),"go to next test"))</f>
        <v>#N/A</v>
      </c>
      <c r="F93" s="210"/>
      <c r="G93" s="384"/>
      <c r="H93" s="276"/>
      <c r="J93" s="267" t="s">
        <v>219</v>
      </c>
      <c r="K93" s="268"/>
    </row>
    <row r="94" spans="1:13" ht="15.75" x14ac:dyDescent="0.2">
      <c r="A94" s="148"/>
      <c r="B94" s="271"/>
      <c r="C94" s="272" t="str">
        <f>Language!D206</f>
        <v>If the blue box contains an X</v>
      </c>
      <c r="D94" s="210"/>
      <c r="E94" s="269" t="e">
        <f>IF(E93="go to next test","",((E91-E92)/E92))</f>
        <v>#N/A</v>
      </c>
      <c r="F94" s="210"/>
      <c r="G94" s="384"/>
      <c r="H94" s="276"/>
      <c r="J94" s="267"/>
      <c r="K94" s="268"/>
    </row>
    <row r="95" spans="1:13" ht="15.75" x14ac:dyDescent="0.25">
      <c r="A95" s="148"/>
      <c r="B95" s="271"/>
      <c r="C95" s="272" t="str">
        <f>Language!D207</f>
        <v>please explain the reason for the change in the box on the right</v>
      </c>
      <c r="D95" s="210"/>
      <c r="E95" s="274" t="e">
        <f>IF(E93="go to next test","",IF(ABS(E93)&lt;25000,"",IF(ABS(E94)&gt;0.2,"X","")))</f>
        <v>#N/A</v>
      </c>
      <c r="F95" s="210"/>
      <c r="G95" s="385"/>
      <c r="H95" s="276"/>
      <c r="J95" s="1"/>
      <c r="K95" s="199"/>
    </row>
    <row r="96" spans="1:13" x14ac:dyDescent="0.2">
      <c r="A96" s="148"/>
      <c r="B96" s="246"/>
      <c r="C96" s="210"/>
      <c r="D96" s="210"/>
      <c r="E96" s="210"/>
      <c r="F96" s="210"/>
      <c r="G96" s="210"/>
      <c r="H96" s="240"/>
      <c r="J96" s="1"/>
      <c r="K96" s="199"/>
    </row>
    <row r="97" spans="1:13" ht="15.75" x14ac:dyDescent="0.25">
      <c r="A97" s="148"/>
      <c r="B97" s="31"/>
      <c r="C97" s="30" t="str">
        <f>Language!D209</f>
        <v>Test 10:  Compares reductions under unoccupied hereditaments NDR3 and NDR1</v>
      </c>
      <c r="D97" s="210"/>
      <c r="E97" s="210"/>
      <c r="F97" s="210"/>
      <c r="G97" s="210"/>
      <c r="H97" s="240"/>
      <c r="J97" s="1"/>
      <c r="K97" s="199"/>
    </row>
    <row r="98" spans="1:13" ht="15.75" x14ac:dyDescent="0.25">
      <c r="A98" s="148"/>
      <c r="B98" s="31"/>
      <c r="C98" s="30" t="str">
        <f>Language!D210</f>
        <v>(tolerance plus or minus 20%)</v>
      </c>
      <c r="D98" s="210"/>
      <c r="E98" s="210"/>
      <c r="F98" s="210"/>
      <c r="G98" s="210"/>
      <c r="H98" s="240"/>
      <c r="J98" s="1"/>
      <c r="K98" s="199"/>
    </row>
    <row r="99" spans="1:13" ht="15.75" x14ac:dyDescent="0.2">
      <c r="A99" s="148"/>
      <c r="B99" s="285"/>
      <c r="C99" s="286" t="str">
        <f>Language!D211</f>
        <v>Line 11, in respect of current year</v>
      </c>
      <c r="D99" s="210"/>
      <c r="E99" s="259">
        <f>VLOOKUP(I99,_NDR3,13,FALSE)</f>
        <v>0</v>
      </c>
      <c r="F99" s="210"/>
      <c r="G99" s="260" t="str">
        <f>Language!$D$226</f>
        <v>Reason for differences</v>
      </c>
      <c r="H99" s="261"/>
      <c r="I99" s="150">
        <v>11</v>
      </c>
      <c r="J99" s="262" t="str">
        <f>$J$19</f>
        <v>202324</v>
      </c>
      <c r="K99" s="263"/>
    </row>
    <row r="100" spans="1:13" x14ac:dyDescent="0.2">
      <c r="A100" s="148"/>
      <c r="B100" s="246"/>
      <c r="C100" s="210" t="str">
        <f>Language!D212</f>
        <v>NDR1, 2023-24 line 8</v>
      </c>
      <c r="D100" s="210"/>
      <c r="E100" s="265" t="e">
        <f>-VLOOKUP($J99&amp;$J100&amp;UANumber&amp;J101&amp;$J102,NDRData,2,FALSE)</f>
        <v>#N/A</v>
      </c>
      <c r="F100" s="210"/>
      <c r="G100" s="383"/>
      <c r="H100" s="276"/>
      <c r="J100" s="262" t="s">
        <v>117</v>
      </c>
      <c r="K100" s="263"/>
      <c r="L100" s="1" t="s">
        <v>204</v>
      </c>
      <c r="M100" s="1"/>
    </row>
    <row r="101" spans="1:13" x14ac:dyDescent="0.2">
      <c r="A101" s="148"/>
      <c r="B101" s="246"/>
      <c r="C101" s="210" t="str">
        <f>Language!D213</f>
        <v xml:space="preserve">If the actual difference is less than £25,000  - then go to the next test </v>
      </c>
      <c r="D101" s="210"/>
      <c r="E101" s="265" t="e">
        <f>IF((E99-E100)&gt;25000,E99-E100,IF(E99-E100&lt;-25000,(E99-E100),"go to next test"))</f>
        <v>#N/A</v>
      </c>
      <c r="F101" s="210"/>
      <c r="G101" s="384"/>
      <c r="H101" s="276"/>
      <c r="J101" s="267" t="s">
        <v>220</v>
      </c>
      <c r="K101" s="268"/>
    </row>
    <row r="102" spans="1:13" ht="15.75" x14ac:dyDescent="0.2">
      <c r="A102" s="148"/>
      <c r="B102" s="271"/>
      <c r="C102" s="272" t="str">
        <f>Language!D214</f>
        <v>If the blue box contains an X</v>
      </c>
      <c r="D102" s="210"/>
      <c r="E102" s="269" t="e">
        <f>IF(E101="go to next test","",((E99-E100)/E100))</f>
        <v>#N/A</v>
      </c>
      <c r="F102" s="210"/>
      <c r="G102" s="384"/>
      <c r="H102" s="276"/>
      <c r="J102" s="267"/>
      <c r="K102" s="268"/>
    </row>
    <row r="103" spans="1:13" ht="15.75" x14ac:dyDescent="0.25">
      <c r="A103" s="148"/>
      <c r="B103" s="271"/>
      <c r="C103" s="272" t="str">
        <f>Language!D215</f>
        <v>please explain the reason for the change in the box on the right</v>
      </c>
      <c r="D103" s="210"/>
      <c r="E103" s="274" t="e">
        <f>IF(E101="go to next test","",IF(ABS(E101)&lt;25000,"",IF(ABS(E102)&gt;0.2,"X","")))</f>
        <v>#N/A</v>
      </c>
      <c r="F103" s="210"/>
      <c r="G103" s="385"/>
      <c r="H103" s="276"/>
      <c r="J103" s="1"/>
      <c r="K103" s="199"/>
    </row>
    <row r="104" spans="1:13" x14ac:dyDescent="0.2">
      <c r="A104" s="148"/>
      <c r="B104" s="246"/>
      <c r="C104" s="210"/>
      <c r="D104" s="210"/>
      <c r="E104" s="210"/>
      <c r="F104" s="210"/>
      <c r="G104" s="210"/>
      <c r="H104" s="240"/>
      <c r="J104" s="1"/>
      <c r="K104" s="199"/>
    </row>
    <row r="105" spans="1:13" ht="15.75" x14ac:dyDescent="0.25">
      <c r="A105" s="148"/>
      <c r="B105" s="31"/>
      <c r="C105" s="30" t="str">
        <f>Language!D217</f>
        <v>ARREARS</v>
      </c>
      <c r="D105" s="210"/>
      <c r="E105" s="210"/>
      <c r="F105" s="210"/>
      <c r="G105" s="210"/>
      <c r="H105" s="240"/>
      <c r="J105" s="1"/>
      <c r="K105" s="199"/>
    </row>
    <row r="106" spans="1:13" x14ac:dyDescent="0.2">
      <c r="A106" s="148"/>
      <c r="B106" s="246"/>
      <c r="C106" s="210"/>
      <c r="D106" s="210"/>
      <c r="E106" s="210"/>
      <c r="F106" s="210"/>
      <c r="G106" s="210"/>
      <c r="H106" s="240"/>
      <c r="J106" s="1"/>
      <c r="K106" s="199"/>
    </row>
    <row r="107" spans="1:13" ht="15.75" x14ac:dyDescent="0.25">
      <c r="A107" s="148"/>
      <c r="B107" s="31"/>
      <c r="C107" s="30" t="str">
        <f>Language!D219</f>
        <v>Test 11:  Check percentage increase in Estimated gross arrears of all non-domestic rates</v>
      </c>
      <c r="D107" s="210"/>
      <c r="E107" s="210"/>
      <c r="F107" s="210"/>
      <c r="G107" s="210"/>
      <c r="H107" s="240"/>
      <c r="J107" s="1"/>
      <c r="K107" s="199"/>
    </row>
    <row r="108" spans="1:13" ht="15.75" x14ac:dyDescent="0.25">
      <c r="A108" s="148"/>
      <c r="B108" s="31"/>
      <c r="C108" s="30" t="str">
        <f>Language!D220</f>
        <v>31 March 2023 with 31 March 2022</v>
      </c>
      <c r="D108" s="210"/>
      <c r="E108" s="210"/>
      <c r="F108" s="210"/>
      <c r="G108" s="210"/>
      <c r="H108" s="240"/>
      <c r="J108" s="1"/>
      <c r="K108" s="199"/>
    </row>
    <row r="109" spans="1:13" ht="15.75" x14ac:dyDescent="0.2">
      <c r="A109" s="148"/>
      <c r="B109" s="281"/>
      <c r="C109" s="273" t="str">
        <f>Language!D221</f>
        <v>Line 14</v>
      </c>
      <c r="D109" s="210"/>
      <c r="E109" s="259">
        <f>VLOOKUP(I109,_NDR3,13,FALSE)</f>
        <v>0</v>
      </c>
      <c r="F109" s="210"/>
      <c r="G109" s="260" t="str">
        <f>Language!$D$226</f>
        <v>Reason for differences</v>
      </c>
      <c r="H109" s="261"/>
      <c r="I109" s="150">
        <v>14</v>
      </c>
      <c r="J109" s="262">
        <f>$J$19-101</f>
        <v>202223</v>
      </c>
      <c r="K109" s="263"/>
    </row>
    <row r="110" spans="1:13" x14ac:dyDescent="0.2">
      <c r="A110" s="148"/>
      <c r="B110" s="281"/>
      <c r="C110" s="273" t="str">
        <f>Language!D222</f>
        <v>NDR3, 2022-23 line 14</v>
      </c>
      <c r="D110" s="210"/>
      <c r="E110" s="265" t="e">
        <f>VLOOKUP($J109&amp;$J110&amp;UANumber&amp;J111,NDRData,2,FALSE)</f>
        <v>#N/A</v>
      </c>
      <c r="F110" s="210"/>
      <c r="G110" s="383"/>
      <c r="H110" s="276"/>
      <c r="J110" s="262" t="s">
        <v>118</v>
      </c>
      <c r="K110" s="263"/>
    </row>
    <row r="111" spans="1:13" x14ac:dyDescent="0.2">
      <c r="A111" s="148"/>
      <c r="B111" s="246"/>
      <c r="C111" s="210" t="str">
        <f>Language!D223</f>
        <v>If the difference is less £500,000 then no explanation is required</v>
      </c>
      <c r="D111" s="210"/>
      <c r="E111" s="265" t="e">
        <f>IF(ABS(E109-E110)&gt;500000,E109-E110,"")</f>
        <v>#N/A</v>
      </c>
      <c r="F111" s="210"/>
      <c r="G111" s="384"/>
      <c r="H111" s="276"/>
      <c r="J111" s="267" t="s">
        <v>256</v>
      </c>
      <c r="K111" s="268"/>
    </row>
    <row r="112" spans="1:13" ht="15.75" x14ac:dyDescent="0.2">
      <c r="A112" s="148"/>
      <c r="B112" s="271"/>
      <c r="C112" s="272" t="str">
        <f>Language!D224</f>
        <v>If the blue box contains an X</v>
      </c>
      <c r="D112" s="210"/>
      <c r="E112" s="269" t="e">
        <f>((E109-E110)/E110)</f>
        <v>#N/A</v>
      </c>
      <c r="F112" s="210"/>
      <c r="G112" s="384"/>
      <c r="H112" s="276"/>
      <c r="J112" s="267"/>
      <c r="K112" s="268"/>
    </row>
    <row r="113" spans="1:11" ht="15.75" x14ac:dyDescent="0.25">
      <c r="A113" s="148"/>
      <c r="B113" s="271"/>
      <c r="C113" s="272" t="str">
        <f>Language!D225</f>
        <v>please explain the above 20% increase in arrears</v>
      </c>
      <c r="D113" s="210"/>
      <c r="E113" s="274" t="e">
        <f>IF(E111="","",IF(ABS(E111)&lt;500000,"",IF(ABS(E112)&gt;0.2,"X","")))</f>
        <v>#N/A</v>
      </c>
      <c r="F113" s="210"/>
      <c r="G113" s="385"/>
      <c r="H113" s="276"/>
      <c r="J113" s="1"/>
      <c r="K113" s="287"/>
    </row>
    <row r="114" spans="1:11" x14ac:dyDescent="0.2">
      <c r="A114" s="148"/>
      <c r="B114" s="252"/>
      <c r="C114" s="253"/>
      <c r="D114" s="253"/>
      <c r="E114" s="253"/>
      <c r="F114" s="253"/>
      <c r="G114" s="253"/>
      <c r="H114" s="283"/>
      <c r="J114" s="1"/>
    </row>
    <row r="115" spans="1:11" x14ac:dyDescent="0.2">
      <c r="A115" s="148"/>
    </row>
  </sheetData>
  <sheetProtection sheet="1" objects="1" scenarios="1"/>
  <mergeCells count="11">
    <mergeCell ref="G110:G113"/>
    <mergeCell ref="G59:G61"/>
    <mergeCell ref="G68:G71"/>
    <mergeCell ref="G76:G79"/>
    <mergeCell ref="G84:G87"/>
    <mergeCell ref="G100:G103"/>
    <mergeCell ref="G22:G26"/>
    <mergeCell ref="G31:G34"/>
    <mergeCell ref="G40:G42"/>
    <mergeCell ref="G48:G50"/>
    <mergeCell ref="G92:G95"/>
  </mergeCells>
  <phoneticPr fontId="9" type="noConversion"/>
  <pageMargins left="0.19685039370078741" right="0.19685039370078741" top="0.19685039370078741" bottom="0.19685039370078741" header="0" footer="0"/>
  <pageSetup paperSize="9" scale="55" orientation="portrait" r:id="rId1"/>
  <headerFooter alignWithMargins="0"/>
  <rowBreaks count="1" manualBreakCount="1">
    <brk id="51" min="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F234"/>
  <sheetViews>
    <sheetView zoomScale="55" zoomScaleNormal="55" workbookViewId="0">
      <pane ySplit="3" topLeftCell="A179" activePane="bottomLeft" state="frozen"/>
      <selection pane="bottomLeft" activeCell="J221" sqref="J221"/>
    </sheetView>
  </sheetViews>
  <sheetFormatPr defaultRowHeight="18" customHeight="1" x14ac:dyDescent="0.2"/>
  <cols>
    <col min="1" max="1" width="2" customWidth="1"/>
    <col min="2" max="2" width="72" style="46" customWidth="1"/>
    <col min="3" max="3" width="52" style="46" customWidth="1"/>
    <col min="4" max="4" width="58.109375" customWidth="1"/>
  </cols>
  <sheetData>
    <row r="1" spans="2:4" ht="18" customHeight="1" x14ac:dyDescent="0.25">
      <c r="B1" s="46" t="s">
        <v>441</v>
      </c>
      <c r="C1" s="60" t="s">
        <v>440</v>
      </c>
      <c r="D1" s="45" t="s">
        <v>439</v>
      </c>
    </row>
    <row r="2" spans="2:4" ht="18" customHeight="1" x14ac:dyDescent="0.2">
      <c r="B2" s="46" t="s">
        <v>438</v>
      </c>
      <c r="C2" s="60" t="s">
        <v>3382</v>
      </c>
      <c r="D2" s="34"/>
    </row>
    <row r="3" spans="2:4" ht="18" customHeight="1" x14ac:dyDescent="0.2">
      <c r="B3" s="46" t="s">
        <v>3383</v>
      </c>
      <c r="C3" s="56" t="s">
        <v>3384</v>
      </c>
      <c r="D3" s="46" t="str">
        <f t="shared" ref="D3:D69" si="0">IF(Lang="Eng",B3,IF(Lang="Cym",C3,""))</f>
        <v>Non-domestic rates final contributions return 2023-24</v>
      </c>
    </row>
    <row r="4" spans="2:4" ht="18" customHeight="1" x14ac:dyDescent="0.2">
      <c r="B4" s="46" t="s">
        <v>445</v>
      </c>
      <c r="C4" s="56" t="s">
        <v>466</v>
      </c>
      <c r="D4" s="46" t="str">
        <f t="shared" si="0"/>
        <v xml:space="preserve">                                                 Please select the type of return:</v>
      </c>
    </row>
    <row r="5" spans="2:4" ht="18" customHeight="1" x14ac:dyDescent="0.2">
      <c r="B5" s="46" t="s">
        <v>67</v>
      </c>
      <c r="C5" s="56" t="s">
        <v>437</v>
      </c>
      <c r="D5" s="46" t="str">
        <f t="shared" si="0"/>
        <v>Billing Authorities only</v>
      </c>
    </row>
    <row r="6" spans="2:4" ht="18" customHeight="1" x14ac:dyDescent="0.2">
      <c r="B6" s="46" t="s">
        <v>436</v>
      </c>
      <c r="C6" s="56" t="s">
        <v>435</v>
      </c>
      <c r="D6" s="46" t="str">
        <f t="shared" si="0"/>
        <v>Please amend the details for your authority below if necessary:</v>
      </c>
    </row>
    <row r="7" spans="2:4" ht="18" customHeight="1" x14ac:dyDescent="0.2">
      <c r="B7" s="46" t="s">
        <v>434</v>
      </c>
      <c r="C7" s="57" t="s">
        <v>3385</v>
      </c>
      <c r="D7" s="46" t="str">
        <f t="shared" si="0"/>
        <v>Please give the name and telephone number of the person who we may contact in case of queries:-</v>
      </c>
    </row>
    <row r="8" spans="2:4" ht="18" customHeight="1" x14ac:dyDescent="0.2">
      <c r="B8" s="46" t="s">
        <v>433</v>
      </c>
      <c r="C8" s="57" t="s">
        <v>432</v>
      </c>
      <c r="D8" s="46" t="str">
        <f t="shared" si="0"/>
        <v>Name:</v>
      </c>
    </row>
    <row r="9" spans="2:4" ht="18" customHeight="1" x14ac:dyDescent="0.2">
      <c r="B9" s="46" t="s">
        <v>212</v>
      </c>
      <c r="C9" s="57" t="s">
        <v>431</v>
      </c>
      <c r="D9" s="46" t="str">
        <f t="shared" si="0"/>
        <v>E-mail:</v>
      </c>
    </row>
    <row r="10" spans="2:4" ht="18" customHeight="1" x14ac:dyDescent="0.2">
      <c r="B10" s="46" t="s">
        <v>430</v>
      </c>
      <c r="C10" s="57" t="s">
        <v>429</v>
      </c>
      <c r="D10" s="46" t="str">
        <f t="shared" si="0"/>
        <v>Telephone:</v>
      </c>
    </row>
    <row r="11" spans="2:4" ht="18" customHeight="1" x14ac:dyDescent="0.2">
      <c r="B11" s="46" t="s">
        <v>428</v>
      </c>
      <c r="C11" s="56" t="s">
        <v>427</v>
      </c>
      <c r="D11" s="46" t="str">
        <f t="shared" si="0"/>
        <v>STD code</v>
      </c>
    </row>
    <row r="12" spans="2:4" ht="18" customHeight="1" x14ac:dyDescent="0.2">
      <c r="B12" s="46" t="s">
        <v>426</v>
      </c>
      <c r="C12" s="57" t="s">
        <v>425</v>
      </c>
      <c r="D12" s="46" t="str">
        <f t="shared" si="0"/>
        <v>Number and extension:</v>
      </c>
    </row>
    <row r="13" spans="2:4" ht="18" customHeight="1" x14ac:dyDescent="0.2">
      <c r="B13" s="46" t="s">
        <v>170</v>
      </c>
      <c r="C13" s="57" t="s">
        <v>424</v>
      </c>
      <c r="D13" s="46" t="str">
        <f t="shared" si="0"/>
        <v>The information on this form must be submitted to the Welsh Government under Schedule 8 of the Local Government Finance Act 1988</v>
      </c>
    </row>
    <row r="14" spans="2:4" ht="148.5" customHeight="1" x14ac:dyDescent="0.2">
      <c r="B14" s="75" t="s">
        <v>3386</v>
      </c>
      <c r="C14" s="64" t="s">
        <v>3387</v>
      </c>
      <c r="D14" s="46" t="str">
        <f t="shared" si="0"/>
        <v>An electronic copy of the spreadsheet and a signed scanned PDF version must be returned via email  to the Welsh Government by 27 May 2024. A signed copy of the form must be passed to the auditor appointed by Audit Wales with a request that the certified scanned PDF be emailed to the Welsh Government by 18 November 2024.</v>
      </c>
    </row>
    <row r="15" spans="2:4" ht="18" customHeight="1" x14ac:dyDescent="0.2">
      <c r="B15" s="46" t="s">
        <v>423</v>
      </c>
      <c r="C15" s="56" t="s">
        <v>3388</v>
      </c>
      <c r="D15" s="46" t="str">
        <f t="shared" si="0"/>
        <v xml:space="preserve">Please email a completed spreadsheet to: </v>
      </c>
    </row>
    <row r="16" spans="2:4" ht="18" customHeight="1" x14ac:dyDescent="0.2">
      <c r="B16" s="46" t="s">
        <v>2683</v>
      </c>
      <c r="C16" s="92" t="s">
        <v>3389</v>
      </c>
      <c r="D16" s="46" t="str">
        <f t="shared" si="0"/>
        <v>ndrforms@gov.wales</v>
      </c>
    </row>
    <row r="17" spans="1:4" ht="34.5" customHeight="1" x14ac:dyDescent="0.2">
      <c r="B17" s="46" t="s">
        <v>590</v>
      </c>
      <c r="C17" s="92" t="s">
        <v>3390</v>
      </c>
      <c r="D17" s="46" t="str">
        <f t="shared" si="0"/>
        <v>PLEASE ENSURE THAT ALL BLANK CELLS ARE POPULATED WITH ZEROS.
Please send any queries on completing the form or spreadsheet to Richard Hagg via e-mail or telephone as directed below.</v>
      </c>
    </row>
    <row r="18" spans="1:4" ht="18" customHeight="1" x14ac:dyDescent="0.2">
      <c r="B18" s="46" t="s">
        <v>422</v>
      </c>
      <c r="C18" s="57" t="s">
        <v>3391</v>
      </c>
      <c r="D18" s="46" t="str">
        <f t="shared" si="0"/>
        <v>For any enquiries please contact:</v>
      </c>
    </row>
    <row r="19" spans="1:4" ht="18" customHeight="1" x14ac:dyDescent="0.2">
      <c r="B19" s="46" t="s">
        <v>588</v>
      </c>
      <c r="C19" s="57" t="s">
        <v>589</v>
      </c>
      <c r="D19" s="46" t="str">
        <f t="shared" si="0"/>
        <v>Telephone: 03000 625355</v>
      </c>
    </row>
    <row r="20" spans="1:4" ht="18" customHeight="1" x14ac:dyDescent="0.2">
      <c r="B20" s="46" t="s">
        <v>421</v>
      </c>
      <c r="C20" s="57" t="s">
        <v>420</v>
      </c>
      <c r="D20" s="46" t="str">
        <f t="shared" si="0"/>
        <v>Or</v>
      </c>
    </row>
    <row r="21" spans="1:4" ht="18" customHeight="1" x14ac:dyDescent="0.25">
      <c r="A21" s="49" t="s">
        <v>313</v>
      </c>
      <c r="B21" s="46" t="s">
        <v>419</v>
      </c>
      <c r="C21" s="58" t="s">
        <v>418</v>
      </c>
      <c r="D21" s="46" t="str">
        <f t="shared" si="0"/>
        <v xml:space="preserve">Authority code: </v>
      </c>
    </row>
    <row r="22" spans="1:4" ht="18" customHeight="1" x14ac:dyDescent="0.2">
      <c r="B22" s="46" t="s">
        <v>417</v>
      </c>
      <c r="C22" s="58" t="s">
        <v>416</v>
      </c>
      <c r="D22" s="46" t="str">
        <f t="shared" si="0"/>
        <v xml:space="preserve">Authority: </v>
      </c>
    </row>
    <row r="23" spans="1:4" ht="18" customHeight="1" x14ac:dyDescent="0.2">
      <c r="B23" s="46" t="s">
        <v>446</v>
      </c>
      <c r="C23" s="58" t="s">
        <v>460</v>
      </c>
      <c r="D23" s="46" t="str">
        <f t="shared" si="0"/>
        <v>Part 1 - Preliminary information (Please enter all amounts to the nearest pound)</v>
      </c>
    </row>
    <row r="24" spans="1:4" ht="18" customHeight="1" x14ac:dyDescent="0.2">
      <c r="B24" s="46" t="s">
        <v>103</v>
      </c>
      <c r="C24" s="59" t="s">
        <v>468</v>
      </c>
      <c r="D24" s="46" t="str">
        <f t="shared" si="0"/>
        <v>£ pounds</v>
      </c>
    </row>
    <row r="25" spans="1:4" ht="18" customHeight="1" x14ac:dyDescent="0.2">
      <c r="B25" s="46" t="s">
        <v>390</v>
      </c>
      <c r="C25" s="59" t="s">
        <v>449</v>
      </c>
      <c r="D25" s="46" t="str">
        <f t="shared" si="0"/>
        <v>Gross rates payable</v>
      </c>
    </row>
    <row r="26" spans="1:4" ht="18" customHeight="1" x14ac:dyDescent="0.2">
      <c r="B26" s="46" t="s">
        <v>260</v>
      </c>
      <c r="C26" s="59" t="s">
        <v>450</v>
      </c>
      <c r="D26" s="46" t="str">
        <f t="shared" si="0"/>
        <v>in respect of this current year</v>
      </c>
    </row>
    <row r="27" spans="1:4" ht="18" customHeight="1" x14ac:dyDescent="0.2">
      <c r="B27" s="46" t="s">
        <v>104</v>
      </c>
      <c r="C27" s="59" t="s">
        <v>451</v>
      </c>
      <c r="D27" s="46" t="str">
        <f t="shared" si="0"/>
        <v>net amounts in respect of previous years</v>
      </c>
    </row>
    <row r="28" spans="1:4" ht="18" customHeight="1" x14ac:dyDescent="0.2">
      <c r="B28" s="46" t="s">
        <v>463</v>
      </c>
      <c r="C28" s="59" t="s">
        <v>3392</v>
      </c>
      <c r="D28" s="46" t="str">
        <f t="shared" si="0"/>
        <v>Mandatory reliefs (please show the estimated lost yield as positive)</v>
      </c>
    </row>
    <row r="29" spans="1:4" ht="18" customHeight="1" x14ac:dyDescent="0.2">
      <c r="B29" s="46" t="s">
        <v>2711</v>
      </c>
      <c r="C29" s="59" t="s">
        <v>2712</v>
      </c>
      <c r="D29" s="46" t="str">
        <f t="shared" si="0"/>
        <v>Section 58 (revaluation transitional relief)</v>
      </c>
    </row>
    <row r="30" spans="1:4" ht="18" customHeight="1" x14ac:dyDescent="0.2">
      <c r="B30" s="46" t="s">
        <v>260</v>
      </c>
      <c r="C30" s="59" t="s">
        <v>450</v>
      </c>
      <c r="D30" s="46" t="str">
        <f t="shared" si="0"/>
        <v>in respect of this current year</v>
      </c>
    </row>
    <row r="31" spans="1:4" ht="18" customHeight="1" x14ac:dyDescent="0.2">
      <c r="B31" s="46" t="s">
        <v>104</v>
      </c>
      <c r="C31" s="59" t="s">
        <v>451</v>
      </c>
      <c r="D31" s="46" t="str">
        <f t="shared" si="0"/>
        <v>net amounts in respect of previous years</v>
      </c>
    </row>
    <row r="32" spans="1:4" ht="18" customHeight="1" x14ac:dyDescent="0.2">
      <c r="B32" s="46" t="s">
        <v>409</v>
      </c>
      <c r="C32" s="59" t="s">
        <v>462</v>
      </c>
      <c r="D32" s="46" t="str">
        <f t="shared" si="0"/>
        <v>Reductions under:</v>
      </c>
    </row>
    <row r="33" spans="1:4" ht="18" customHeight="1" x14ac:dyDescent="0.2">
      <c r="A33" s="315"/>
      <c r="B33" s="61" t="s">
        <v>2693</v>
      </c>
      <c r="C33" s="61" t="s">
        <v>2692</v>
      </c>
      <c r="D33" s="46" t="str">
        <f t="shared" si="0"/>
        <v>Section 43(5) and (6)(a) (charitable occupation)</v>
      </c>
    </row>
    <row r="34" spans="1:4" ht="18" customHeight="1" x14ac:dyDescent="0.2">
      <c r="B34" s="46" t="s">
        <v>260</v>
      </c>
      <c r="C34" s="59" t="s">
        <v>450</v>
      </c>
      <c r="D34" s="46" t="str">
        <f t="shared" si="0"/>
        <v>in respect of this current year</v>
      </c>
    </row>
    <row r="35" spans="1:4" ht="18" customHeight="1" x14ac:dyDescent="0.2">
      <c r="B35" s="46" t="s">
        <v>104</v>
      </c>
      <c r="C35" s="59" t="s">
        <v>451</v>
      </c>
      <c r="D35" s="46" t="str">
        <f t="shared" si="0"/>
        <v>net amounts in respect of previous years</v>
      </c>
    </row>
    <row r="36" spans="1:4" ht="18" customHeight="1" x14ac:dyDescent="0.2">
      <c r="B36" s="46" t="s">
        <v>2691</v>
      </c>
      <c r="C36" s="59" t="s">
        <v>2706</v>
      </c>
      <c r="D36" s="46" t="str">
        <f t="shared" si="0"/>
        <v>Section 43(5) and (6)(b) (community amateur sports clubs)</v>
      </c>
    </row>
    <row r="37" spans="1:4" ht="18" customHeight="1" x14ac:dyDescent="0.2">
      <c r="B37" s="46" t="s">
        <v>260</v>
      </c>
      <c r="C37" s="59" t="s">
        <v>450</v>
      </c>
      <c r="D37" s="46" t="str">
        <f t="shared" si="0"/>
        <v>in respect of this current year</v>
      </c>
    </row>
    <row r="38" spans="1:4" ht="18" customHeight="1" x14ac:dyDescent="0.2">
      <c r="B38" s="46" t="s">
        <v>104</v>
      </c>
      <c r="C38" s="59" t="s">
        <v>451</v>
      </c>
      <c r="D38" s="46" t="str">
        <f t="shared" si="0"/>
        <v>net amounts in respect of previous years</v>
      </c>
    </row>
    <row r="39" spans="1:4" ht="18" customHeight="1" x14ac:dyDescent="0.2">
      <c r="B39" s="46" t="s">
        <v>410</v>
      </c>
      <c r="C39" s="61" t="s">
        <v>3393</v>
      </c>
      <c r="D39" s="46" t="str">
        <f t="shared" si="0"/>
        <v>Section 43(4B) and article 5 of the 2017 Order  (small business rate relief)</v>
      </c>
    </row>
    <row r="40" spans="1:4" ht="18" customHeight="1" x14ac:dyDescent="0.2">
      <c r="B40" s="46" t="s">
        <v>391</v>
      </c>
      <c r="C40" s="59" t="s">
        <v>452</v>
      </c>
      <c r="D40" s="46" t="str">
        <f t="shared" si="0"/>
        <v>in respect of previous years</v>
      </c>
    </row>
    <row r="41" spans="1:4" ht="18" customHeight="1" x14ac:dyDescent="0.2">
      <c r="B41" s="75" t="s">
        <v>2696</v>
      </c>
      <c r="C41" s="59" t="s">
        <v>3394</v>
      </c>
      <c r="D41" s="46" t="str">
        <f t="shared" si="0"/>
        <v>Section 43 small business relief (exclude Post Offices) this current year</v>
      </c>
    </row>
    <row r="42" spans="1:4" ht="18" customHeight="1" x14ac:dyDescent="0.2">
      <c r="B42" s="46" t="s">
        <v>2697</v>
      </c>
      <c r="C42" s="59" t="s">
        <v>2707</v>
      </c>
      <c r="D42" s="46" t="str">
        <f t="shared" si="0"/>
        <v>Section 43 (Post Office element) in respect of this current year</v>
      </c>
    </row>
    <row r="43" spans="1:4" ht="18" customHeight="1" x14ac:dyDescent="0.2">
      <c r="B43" s="46" t="s">
        <v>2698</v>
      </c>
      <c r="C43" s="59" t="s">
        <v>3395</v>
      </c>
      <c r="D43" s="46" t="str">
        <f t="shared" si="0"/>
        <v>Section 43 (childcare element) in respect of this current year</v>
      </c>
    </row>
    <row r="44" spans="1:4" ht="18" customHeight="1" x14ac:dyDescent="0.2">
      <c r="B44" s="46" t="s">
        <v>2699</v>
      </c>
      <c r="C44" s="59" t="s">
        <v>3396</v>
      </c>
      <c r="D44" s="46" t="str">
        <f t="shared" si="0"/>
        <v>Section 43 (small business relief excluding childcare and post offices) this current year</v>
      </c>
    </row>
    <row r="45" spans="1:4" ht="18" customHeight="1" x14ac:dyDescent="0.2">
      <c r="B45" s="46" t="s">
        <v>504</v>
      </c>
      <c r="C45" s="58" t="s">
        <v>3397</v>
      </c>
      <c r="D45" s="46" t="str">
        <f t="shared" si="0"/>
        <v>Total reductions under s43 (small business rate relief) (sum of lines 8 to 8.6)</v>
      </c>
    </row>
    <row r="46" spans="1:4" ht="18" customHeight="1" x14ac:dyDescent="0.2">
      <c r="B46" s="46" t="s">
        <v>2694</v>
      </c>
      <c r="C46" s="59" t="s">
        <v>2695</v>
      </c>
      <c r="D46" s="46" t="str">
        <f t="shared" si="0"/>
        <v>Section 44A (partly occupied premises)</v>
      </c>
    </row>
    <row r="47" spans="1:4" ht="18" customHeight="1" x14ac:dyDescent="0.2">
      <c r="B47" s="46" t="s">
        <v>260</v>
      </c>
      <c r="C47" s="59" t="s">
        <v>450</v>
      </c>
      <c r="D47" s="46" t="str">
        <f t="shared" si="0"/>
        <v>in respect of this current year</v>
      </c>
    </row>
    <row r="48" spans="1:4" ht="18" customHeight="1" x14ac:dyDescent="0.2">
      <c r="B48" s="46" t="s">
        <v>104</v>
      </c>
      <c r="C48" s="59" t="s">
        <v>451</v>
      </c>
      <c r="D48" s="46" t="str">
        <f t="shared" si="0"/>
        <v>net amounts in respect of previous years</v>
      </c>
    </row>
    <row r="49" spans="2:4" ht="18" customHeight="1" x14ac:dyDescent="0.2">
      <c r="B49" s="46" t="s">
        <v>2713</v>
      </c>
      <c r="C49" s="59" t="s">
        <v>2714</v>
      </c>
      <c r="D49" s="46" t="str">
        <f t="shared" si="0"/>
        <v>Section 45 (unoccupied properties)</v>
      </c>
    </row>
    <row r="50" spans="2:4" ht="18" customHeight="1" x14ac:dyDescent="0.2">
      <c r="B50" s="46" t="s">
        <v>260</v>
      </c>
      <c r="C50" s="59" t="s">
        <v>450</v>
      </c>
      <c r="D50" s="46" t="str">
        <f t="shared" si="0"/>
        <v>in respect of this current year</v>
      </c>
    </row>
    <row r="51" spans="2:4" ht="18" customHeight="1" x14ac:dyDescent="0.2">
      <c r="B51" s="46" t="s">
        <v>104</v>
      </c>
      <c r="C51" s="59" t="s">
        <v>451</v>
      </c>
      <c r="D51" s="46" t="str">
        <f t="shared" si="0"/>
        <v>net amounts in respect of previous years</v>
      </c>
    </row>
    <row r="52" spans="2:4" ht="18" customHeight="1" x14ac:dyDescent="0.2">
      <c r="B52" s="75" t="s">
        <v>3358</v>
      </c>
      <c r="C52" s="318" t="s">
        <v>3359</v>
      </c>
      <c r="D52" s="46" t="str">
        <f t="shared" si="0"/>
        <v>Section 43(4I) (public lavatories)</v>
      </c>
    </row>
    <row r="53" spans="2:4" ht="18" customHeight="1" x14ac:dyDescent="0.2">
      <c r="B53" s="46" t="s">
        <v>260</v>
      </c>
      <c r="C53" s="59" t="s">
        <v>450</v>
      </c>
      <c r="D53" s="46" t="str">
        <f t="shared" si="0"/>
        <v>in respect of this current year</v>
      </c>
    </row>
    <row r="54" spans="2:4" ht="18" customHeight="1" x14ac:dyDescent="0.2">
      <c r="B54" s="46" t="s">
        <v>104</v>
      </c>
      <c r="C54" s="59" t="s">
        <v>451</v>
      </c>
      <c r="D54" s="46" t="str">
        <f t="shared" si="0"/>
        <v>net amounts in respect of previous years</v>
      </c>
    </row>
    <row r="55" spans="2:4" ht="18" customHeight="1" x14ac:dyDescent="0.2">
      <c r="B55" s="46" t="s">
        <v>585</v>
      </c>
      <c r="C55" s="59" t="s">
        <v>586</v>
      </c>
      <c r="D55" s="46" t="str">
        <f t="shared" si="0"/>
        <v>Gross Amount  (Lines 1 to 2 minus lines 3 to 12.6)  (copied to Part 2, line 16)</v>
      </c>
    </row>
    <row r="56" spans="2:4" ht="18" customHeight="1" x14ac:dyDescent="0.2">
      <c r="B56" s="46" t="s">
        <v>3398</v>
      </c>
      <c r="C56" s="59" t="s">
        <v>3399</v>
      </c>
      <c r="D56" s="46" t="str">
        <f t="shared" si="0"/>
        <v>Estimated gross arrears of all non-domestic rates at 31 March 2024</v>
      </c>
    </row>
    <row r="57" spans="2:4" ht="18" customHeight="1" x14ac:dyDescent="0.2">
      <c r="B57" s="46" t="s">
        <v>392</v>
      </c>
      <c r="C57" s="59" t="s">
        <v>453</v>
      </c>
      <c r="D57" s="46" t="str">
        <f t="shared" si="0"/>
        <v>Date of latest information taken into account</v>
      </c>
    </row>
    <row r="58" spans="2:4" ht="18" customHeight="1" x14ac:dyDescent="0.2">
      <c r="B58" s="46" t="s">
        <v>119</v>
      </c>
      <c r="C58" s="59" t="s">
        <v>454</v>
      </c>
      <c r="D58" s="46" t="str">
        <f t="shared" si="0"/>
        <v>Part 2  - Calculation of Contribution to the pool</v>
      </c>
    </row>
    <row r="59" spans="2:4" ht="18" customHeight="1" x14ac:dyDescent="0.2">
      <c r="B59" s="46" t="s">
        <v>447</v>
      </c>
      <c r="C59" s="59" t="s">
        <v>3400</v>
      </c>
      <c r="D59" s="46" t="str">
        <f t="shared" si="0"/>
        <v xml:space="preserve">Gross amount payable net of amounts in respect of transition, empty property rates, </v>
      </c>
    </row>
    <row r="60" spans="2:4" ht="18" customHeight="1" x14ac:dyDescent="0.2">
      <c r="B60" s="46" t="s">
        <v>120</v>
      </c>
      <c r="C60" s="59" t="s">
        <v>455</v>
      </c>
      <c r="D60" s="46" t="str">
        <f t="shared" si="0"/>
        <v xml:space="preserve"> and mandatory relief  (see notes 8 and 9)  (from Part 1, line 13)</v>
      </c>
    </row>
    <row r="61" spans="2:4" ht="18" customHeight="1" x14ac:dyDescent="0.2">
      <c r="B61" s="46" t="s">
        <v>464</v>
      </c>
      <c r="C61" s="59" t="s">
        <v>3401</v>
      </c>
      <c r="D61" s="46" t="str">
        <f t="shared" si="0"/>
        <v>Discretionary reliefs  (please show the estimated lost yield as positive)</v>
      </c>
    </row>
    <row r="62" spans="2:4" ht="18" customHeight="1" x14ac:dyDescent="0.2">
      <c r="B62" s="46" t="s">
        <v>409</v>
      </c>
      <c r="C62" s="59" t="s">
        <v>3402</v>
      </c>
      <c r="D62" s="46" t="str">
        <f t="shared" si="0"/>
        <v>Reductions under:</v>
      </c>
    </row>
    <row r="63" spans="2:4" ht="18" customHeight="1" x14ac:dyDescent="0.2">
      <c r="B63" s="46" t="s">
        <v>2700</v>
      </c>
      <c r="C63" s="59" t="s">
        <v>2708</v>
      </c>
      <c r="D63" s="46" t="str">
        <f t="shared" si="0"/>
        <v>Section 47(1) (and where (5B)(a) is applicable) (charitable occupation)</v>
      </c>
    </row>
    <row r="64" spans="2:4" ht="18" customHeight="1" x14ac:dyDescent="0.2">
      <c r="B64" s="46" t="s">
        <v>2701</v>
      </c>
      <c r="C64" s="59" t="s">
        <v>3403</v>
      </c>
      <c r="D64" s="46" t="str">
        <f t="shared" si="0"/>
        <v>Section 47(1) (and where (5B)(b) is applicable) (community amateur sports clubs)</v>
      </c>
    </row>
    <row r="65" spans="2:4" ht="18" customHeight="1" x14ac:dyDescent="0.2">
      <c r="B65" s="46" t="s">
        <v>2702</v>
      </c>
      <c r="C65" s="59" t="s">
        <v>2709</v>
      </c>
      <c r="D65" s="46" t="str">
        <f t="shared" si="0"/>
        <v>Section 47(1) (non profit-making bodies)</v>
      </c>
    </row>
    <row r="66" spans="2:4" ht="18" customHeight="1" x14ac:dyDescent="0.2">
      <c r="B66" s="46" t="s">
        <v>2704</v>
      </c>
      <c r="C66" s="59" t="s">
        <v>2705</v>
      </c>
      <c r="D66" s="46" t="str">
        <f t="shared" si="0"/>
        <v>XXXXXXXXXXXXXXXXXX</v>
      </c>
    </row>
    <row r="67" spans="2:4" ht="18" customHeight="1" x14ac:dyDescent="0.2">
      <c r="B67" s="46" t="s">
        <v>2703</v>
      </c>
      <c r="C67" s="59" t="s">
        <v>2710</v>
      </c>
      <c r="D67" s="46" t="str">
        <f t="shared" si="0"/>
        <v>Section 49 (hardship)</v>
      </c>
    </row>
    <row r="68" spans="2:4" ht="18" customHeight="1" x14ac:dyDescent="0.2">
      <c r="B68" s="75" t="s">
        <v>2715</v>
      </c>
      <c r="C68" s="59" t="s">
        <v>3404</v>
      </c>
      <c r="D68" s="46" t="str">
        <f t="shared" si="0"/>
        <v>Regulation 5 of S.I. 1991 No. 141 (charges on property)</v>
      </c>
    </row>
    <row r="69" spans="2:4" ht="18" customHeight="1" x14ac:dyDescent="0.2">
      <c r="B69" s="46" t="s">
        <v>393</v>
      </c>
      <c r="C69" s="59" t="s">
        <v>456</v>
      </c>
      <c r="D69" s="46" t="str">
        <f t="shared" si="0"/>
        <v>Net yield (line 16 minus lines 17 to 22)</v>
      </c>
    </row>
    <row r="70" spans="2:4" ht="18" customHeight="1" x14ac:dyDescent="0.2">
      <c r="B70" s="46" t="s">
        <v>3405</v>
      </c>
      <c r="C70" s="59" t="s">
        <v>3406</v>
      </c>
      <c r="D70" s="46" t="str">
        <f t="shared" ref="D70:D133" si="1">IF(Lang="Eng",B70,IF(Lang="Cym",C70,""))</f>
        <v>Allowance for costs of collection (from NDR1, 2023-24, line 17)</v>
      </c>
    </row>
    <row r="71" spans="2:4" ht="18" customHeight="1" x14ac:dyDescent="0.2">
      <c r="B71" s="75" t="s">
        <v>3360</v>
      </c>
      <c r="C71" s="318" t="s">
        <v>3361</v>
      </c>
      <c r="D71" s="46" t="str">
        <f t="shared" si="1"/>
        <v xml:space="preserve">Losses in collection yield lost in respect of bad debts written off and </v>
      </c>
    </row>
    <row r="72" spans="2:4" ht="18" customHeight="1" x14ac:dyDescent="0.2">
      <c r="B72" s="46" t="s">
        <v>395</v>
      </c>
      <c r="C72" s="59" t="s">
        <v>457</v>
      </c>
      <c r="D72" s="46" t="str">
        <f t="shared" si="1"/>
        <v>doubtful debts for which provision should be made</v>
      </c>
    </row>
    <row r="73" spans="2:4" ht="18" customHeight="1" x14ac:dyDescent="0.2">
      <c r="B73" s="46" t="s">
        <v>394</v>
      </c>
      <c r="C73" s="59" t="s">
        <v>458</v>
      </c>
      <c r="D73" s="46" t="str">
        <f t="shared" si="1"/>
        <v>Refund of overpayments  Interest on repayments</v>
      </c>
    </row>
    <row r="74" spans="2:4" ht="18" customHeight="1" x14ac:dyDescent="0.2">
      <c r="B74" s="46" t="s">
        <v>448</v>
      </c>
      <c r="C74" s="59" t="s">
        <v>461</v>
      </c>
      <c r="D74" s="46" t="str">
        <f t="shared" si="1"/>
        <v>Contribution to the pool (line 23 minus lines 24 to 26)</v>
      </c>
    </row>
    <row r="75" spans="2:4" ht="18" customHeight="1" x14ac:dyDescent="0.2">
      <c r="B75" s="46" t="s">
        <v>194</v>
      </c>
      <c r="C75" s="59" t="s">
        <v>459</v>
      </c>
      <c r="D75" s="46" t="str">
        <f t="shared" si="1"/>
        <v>MEMORANDUM ITEMS</v>
      </c>
    </row>
    <row r="76" spans="2:4" ht="18" customHeight="1" x14ac:dyDescent="0.2">
      <c r="B76" s="46" t="s">
        <v>3407</v>
      </c>
      <c r="C76" s="59" t="s">
        <v>3408</v>
      </c>
      <c r="D76" s="46" t="str">
        <f t="shared" si="1"/>
        <v>Number of hereditaments on rating list at 1 April 2023</v>
      </c>
    </row>
    <row r="77" spans="2:4" ht="18" customHeight="1" x14ac:dyDescent="0.2">
      <c r="B77" s="46" t="s">
        <v>3409</v>
      </c>
      <c r="C77" s="59" t="s">
        <v>3410</v>
      </c>
      <c r="D77" s="46" t="str">
        <f t="shared" si="1"/>
        <v>Number of hereditaments on rating list at 31 March 2024</v>
      </c>
    </row>
    <row r="78" spans="2:4" ht="18" customHeight="1" x14ac:dyDescent="0.2">
      <c r="B78" s="46" t="s">
        <v>3411</v>
      </c>
      <c r="C78" s="59" t="s">
        <v>3412</v>
      </c>
      <c r="D78" s="46" t="str">
        <f t="shared" si="1"/>
        <v>Aggregate rateable value at 1 April 2023</v>
      </c>
    </row>
    <row r="79" spans="2:4" ht="18" customHeight="1" x14ac:dyDescent="0.2">
      <c r="B79" s="46" t="s">
        <v>3413</v>
      </c>
      <c r="C79" s="59" t="s">
        <v>3414</v>
      </c>
      <c r="D79" s="46" t="str">
        <f t="shared" si="1"/>
        <v>Aggregate rateable value at 31 March 2024</v>
      </c>
    </row>
    <row r="80" spans="2:4" ht="18" customHeight="1" x14ac:dyDescent="0.2">
      <c r="B80" s="46" t="s">
        <v>413</v>
      </c>
      <c r="C80" s="59" t="s">
        <v>3415</v>
      </c>
      <c r="D80" s="46" t="str">
        <f t="shared" si="1"/>
        <v>Small business rate relief</v>
      </c>
    </row>
    <row r="81" spans="1:6" ht="18" customHeight="1" x14ac:dyDescent="0.2">
      <c r="B81" s="46" t="s">
        <v>414</v>
      </c>
      <c r="C81" s="59" t="s">
        <v>502</v>
      </c>
      <c r="D81" s="46" t="str">
        <f t="shared" si="1"/>
        <v>Number of hereditaments ineligible for small business rate relief as a result of the multiple occupation limit</v>
      </c>
    </row>
    <row r="82" spans="1:6" ht="18" customHeight="1" x14ac:dyDescent="0.2">
      <c r="B82" s="46" t="s">
        <v>415</v>
      </c>
      <c r="C82" s="59" t="s">
        <v>503</v>
      </c>
      <c r="D82" s="46" t="str">
        <f t="shared" si="1"/>
        <v>Amount of non-domestic rates paid by hereditaments as a result of the multiple occupation limit</v>
      </c>
    </row>
    <row r="83" spans="1:6" ht="18" customHeight="1" x14ac:dyDescent="0.2">
      <c r="B83" s="75" t="s">
        <v>2675</v>
      </c>
      <c r="C83" s="59" t="s">
        <v>465</v>
      </c>
      <c r="D83" s="46" t="str">
        <f t="shared" si="1"/>
        <v>Welsh Government Administration use only</v>
      </c>
    </row>
    <row r="84" spans="1:6" ht="18" customHeight="1" x14ac:dyDescent="0.2">
      <c r="A84" s="6" t="s">
        <v>521</v>
      </c>
      <c r="B84" s="46" t="s">
        <v>167</v>
      </c>
      <c r="C84" s="61" t="s">
        <v>511</v>
      </c>
      <c r="D84" s="46" t="str">
        <f t="shared" si="1"/>
        <v>Please feel free to add any comments</v>
      </c>
    </row>
    <row r="85" spans="1:6" ht="18" customHeight="1" x14ac:dyDescent="0.2">
      <c r="B85" s="46" t="s">
        <v>396</v>
      </c>
      <c r="C85" s="61" t="s">
        <v>512</v>
      </c>
      <c r="D85" s="46" t="str">
        <f t="shared" si="1"/>
        <v xml:space="preserve">The Welsh Government are monitoring the burden of completing this data collection form. </v>
      </c>
    </row>
    <row r="86" spans="1:6" ht="18" customHeight="1" x14ac:dyDescent="0.2">
      <c r="B86" s="46" t="s">
        <v>166</v>
      </c>
      <c r="C86" s="61" t="s">
        <v>513</v>
      </c>
      <c r="D86" s="46" t="str">
        <f t="shared" si="1"/>
        <v>Hours taken</v>
      </c>
    </row>
    <row r="87" spans="1:6" ht="18" customHeight="1" x14ac:dyDescent="0.2">
      <c r="B87" s="46" t="s">
        <v>164</v>
      </c>
      <c r="C87" s="61" t="s">
        <v>514</v>
      </c>
      <c r="D87" s="46" t="str">
        <f t="shared" si="1"/>
        <v>Please enter the time it has taken you (and any colleagues) to prepare and send the return.</v>
      </c>
    </row>
    <row r="88" spans="1:6" ht="18" customHeight="1" x14ac:dyDescent="0.2">
      <c r="B88" s="46" t="s">
        <v>515</v>
      </c>
      <c r="C88" s="61" t="s">
        <v>516</v>
      </c>
      <c r="D88" s="46" t="str">
        <f t="shared" si="1"/>
        <v>Please Comment</v>
      </c>
    </row>
    <row r="89" spans="1:6" ht="18" customHeight="1" x14ac:dyDescent="0.2">
      <c r="B89" s="46" t="s">
        <v>517</v>
      </c>
      <c r="C89" s="61" t="s">
        <v>518</v>
      </c>
      <c r="D89" s="46" t="str">
        <f t="shared" si="1"/>
        <v>We are continually striving to improve the form to make it easier to complete, whilst still ensuring data integrity and consistency across all authorities. If you have any comments or suggestions that may be useful,  please note them below:</v>
      </c>
    </row>
    <row r="90" spans="1:6" ht="18" customHeight="1" x14ac:dyDescent="0.2">
      <c r="B90" s="46" t="s">
        <v>162</v>
      </c>
      <c r="C90" s="61" t="s">
        <v>519</v>
      </c>
      <c r="D90" s="46" t="str">
        <f t="shared" si="1"/>
        <v>General Comments</v>
      </c>
    </row>
    <row r="91" spans="1:6" ht="18" customHeight="1" x14ac:dyDescent="0.2">
      <c r="B91" s="46" t="s">
        <v>163</v>
      </c>
      <c r="C91" s="61" t="s">
        <v>520</v>
      </c>
      <c r="D91" s="46" t="str">
        <f t="shared" si="1"/>
        <v>Survey Response Burden</v>
      </c>
    </row>
    <row r="92" spans="1:6" ht="18" customHeight="1" x14ac:dyDescent="0.2">
      <c r="B92" s="46" t="s">
        <v>165</v>
      </c>
      <c r="C92" s="61" t="s">
        <v>510</v>
      </c>
      <c r="D92" s="46" t="str">
        <f t="shared" si="1"/>
        <v>Please only include time spent on activities to prepare and send this return, such as:</v>
      </c>
    </row>
    <row r="93" spans="1:6" ht="18" customHeight="1" x14ac:dyDescent="0.2">
      <c r="B93" s="46" t="s">
        <v>506</v>
      </c>
      <c r="C93" s="61" t="s">
        <v>3416</v>
      </c>
      <c r="D93" s="46" t="str">
        <f t="shared" si="1"/>
        <v>collection, analysis and aggregation of records and data required;</v>
      </c>
    </row>
    <row r="94" spans="1:6" ht="18" customHeight="1" x14ac:dyDescent="0.2">
      <c r="B94" s="46" t="s">
        <v>507</v>
      </c>
      <c r="C94" s="61" t="s">
        <v>508</v>
      </c>
      <c r="D94" s="46" t="str">
        <f t="shared" si="1"/>
        <v>completing, checking, amending and approving the form.</v>
      </c>
    </row>
    <row r="95" spans="1:6" ht="18" customHeight="1" x14ac:dyDescent="0.2">
      <c r="B95" s="46" t="s">
        <v>160</v>
      </c>
      <c r="C95" s="61" t="s">
        <v>509</v>
      </c>
      <c r="D95" s="46" t="str">
        <f t="shared" si="1"/>
        <v>Validation</v>
      </c>
    </row>
    <row r="96" spans="1:6" ht="69.75" customHeight="1" x14ac:dyDescent="0.2">
      <c r="A96" t="s">
        <v>565</v>
      </c>
      <c r="B96" s="46" t="s">
        <v>517</v>
      </c>
      <c r="C96" s="54" t="s">
        <v>518</v>
      </c>
      <c r="D96" s="46" t="str">
        <f t="shared" si="1"/>
        <v>We are continually striving to improve the form to make it easier to complete, whilst still ensuring data integrity and consistency across all authorities. If you have any comments or suggestions that may be useful,  please note them below:</v>
      </c>
      <c r="E96" s="53" t="s">
        <v>3741</v>
      </c>
      <c r="F96" s="52"/>
    </row>
    <row r="97" spans="1:6" ht="18" customHeight="1" x14ac:dyDescent="0.2">
      <c r="B97" s="46" t="s">
        <v>159</v>
      </c>
      <c r="C97" s="54" t="s">
        <v>567</v>
      </c>
      <c r="D97" s="46" t="str">
        <f t="shared" si="1"/>
        <v>Form Design</v>
      </c>
      <c r="E97" s="53" t="s">
        <v>3741</v>
      </c>
      <c r="F97" s="52"/>
    </row>
    <row r="98" spans="1:6" ht="18" customHeight="1" x14ac:dyDescent="0.2">
      <c r="B98" s="46" t="s">
        <v>160</v>
      </c>
      <c r="C98" s="54" t="s">
        <v>509</v>
      </c>
      <c r="D98" s="46" t="str">
        <f t="shared" si="1"/>
        <v>Validation</v>
      </c>
      <c r="E98" s="53" t="s">
        <v>3741</v>
      </c>
      <c r="F98" s="52"/>
    </row>
    <row r="99" spans="1:6" ht="18" customHeight="1" x14ac:dyDescent="0.2">
      <c r="B99" s="46" t="s">
        <v>161</v>
      </c>
      <c r="C99" s="54" t="s">
        <v>568</v>
      </c>
      <c r="D99" s="46" t="str">
        <f t="shared" si="1"/>
        <v>Documentation</v>
      </c>
      <c r="E99" s="53" t="s">
        <v>3741</v>
      </c>
      <c r="F99" s="52"/>
    </row>
    <row r="100" spans="1:6" ht="18" customHeight="1" x14ac:dyDescent="0.2">
      <c r="B100" s="46" t="s">
        <v>522</v>
      </c>
      <c r="C100" s="54" t="s">
        <v>519</v>
      </c>
      <c r="D100" s="46" t="str">
        <f t="shared" si="1"/>
        <v>General comments</v>
      </c>
      <c r="E100" s="53" t="s">
        <v>3741</v>
      </c>
      <c r="F100" s="52"/>
    </row>
    <row r="101" spans="1:6" ht="18" customHeight="1" x14ac:dyDescent="0.2">
      <c r="B101" s="46" t="s">
        <v>523</v>
      </c>
      <c r="C101" s="54" t="s">
        <v>516</v>
      </c>
      <c r="D101" s="46" t="str">
        <f t="shared" si="1"/>
        <v>Please comment</v>
      </c>
      <c r="E101" s="53" t="s">
        <v>3741</v>
      </c>
      <c r="F101" s="52"/>
    </row>
    <row r="102" spans="1:6" ht="18" customHeight="1" x14ac:dyDescent="0.2">
      <c r="A102" t="s">
        <v>566</v>
      </c>
      <c r="B102" s="46" t="s">
        <v>107</v>
      </c>
      <c r="C102" s="62" t="s">
        <v>531</v>
      </c>
      <c r="D102" s="46" t="str">
        <f t="shared" si="1"/>
        <v>Certificate of Chief Financial Officer</v>
      </c>
    </row>
    <row r="103" spans="1:6" ht="123.75" customHeight="1" x14ac:dyDescent="0.2">
      <c r="B103" s="43" t="s">
        <v>3417</v>
      </c>
      <c r="C103" s="55" t="s">
        <v>3418</v>
      </c>
      <c r="D103" s="46" t="str">
        <f t="shared" si="1"/>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2023</v>
      </c>
    </row>
    <row r="104" spans="1:6" ht="41.25" customHeight="1" x14ac:dyDescent="0.2">
      <c r="B104" s="46" t="s">
        <v>411</v>
      </c>
      <c r="C104" s="55" t="s">
        <v>3419</v>
      </c>
      <c r="D104" s="46" t="str">
        <f t="shared" si="1"/>
        <v>I certify that the entries on this form are the best that I can make on the information available to me.</v>
      </c>
    </row>
    <row r="105" spans="1:6" ht="25.5" customHeight="1" x14ac:dyDescent="0.2">
      <c r="B105" s="46" t="s">
        <v>105</v>
      </c>
      <c r="C105" s="55" t="s">
        <v>530</v>
      </c>
      <c r="D105" s="46" t="str">
        <f t="shared" si="1"/>
        <v>Signature of Chief Financial Officer:</v>
      </c>
    </row>
    <row r="106" spans="1:6" ht="18" customHeight="1" x14ac:dyDescent="0.2">
      <c r="B106" s="46" t="s">
        <v>106</v>
      </c>
      <c r="C106" s="55" t="s">
        <v>524</v>
      </c>
      <c r="D106" s="46" t="str">
        <f t="shared" si="1"/>
        <v>Date:</v>
      </c>
    </row>
    <row r="107" spans="1:6" ht="26.25" customHeight="1" x14ac:dyDescent="0.2">
      <c r="B107" s="46" t="s">
        <v>570</v>
      </c>
      <c r="C107" s="55" t="s">
        <v>571</v>
      </c>
      <c r="D107" s="46" t="str">
        <f t="shared" si="1"/>
        <v>Certificate of the Auditor General for Wales</v>
      </c>
    </row>
    <row r="108" spans="1:6" ht="18" customHeight="1" x14ac:dyDescent="0.2">
      <c r="B108" s="46" t="s">
        <v>214</v>
      </c>
      <c r="C108" s="55" t="s">
        <v>529</v>
      </c>
      <c r="D108" s="46" t="str">
        <f t="shared" si="1"/>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row>
    <row r="109" spans="1:6" ht="99" customHeight="1" x14ac:dyDescent="0.2">
      <c r="B109" s="46" t="s">
        <v>215</v>
      </c>
      <c r="C109" s="55" t="s">
        <v>574</v>
      </c>
      <c r="D109" s="46" t="str">
        <f t="shared" si="1"/>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row>
    <row r="110" spans="1:6" ht="18" customHeight="1" x14ac:dyDescent="0.2">
      <c r="B110" s="46" t="s">
        <v>572</v>
      </c>
      <c r="C110" s="55" t="s">
        <v>573</v>
      </c>
      <c r="D110" s="46" t="str">
        <f t="shared" si="1"/>
        <v>(Except for the matters raised in the attached qualification letter dated_______________________)*</v>
      </c>
    </row>
    <row r="111" spans="1:6" ht="18" customHeight="1" x14ac:dyDescent="0.2">
      <c r="B111" s="46" t="s">
        <v>174</v>
      </c>
      <c r="C111" s="55" t="s">
        <v>528</v>
      </c>
      <c r="D111" s="46" t="str">
        <f t="shared" si="1"/>
        <v>I / we have concluded that nothing has come to our attention to indicate that the claim or return:</v>
      </c>
    </row>
    <row r="112" spans="1:6" ht="18" customHeight="1" x14ac:dyDescent="0.2">
      <c r="B112" s="46" t="s">
        <v>172</v>
      </c>
      <c r="C112" s="55" t="s">
        <v>3420</v>
      </c>
      <c r="D112" s="46" t="str">
        <f t="shared" si="1"/>
        <v xml:space="preserve">     - is not fairly stated; and</v>
      </c>
    </row>
    <row r="113" spans="1:4" ht="18" customHeight="1" x14ac:dyDescent="0.2">
      <c r="B113" s="46" t="s">
        <v>171</v>
      </c>
      <c r="C113" s="55" t="s">
        <v>527</v>
      </c>
      <c r="D113" s="46" t="str">
        <f t="shared" si="1"/>
        <v xml:space="preserve">     - is not in accordance with the relevant terms and conditions.</v>
      </c>
    </row>
    <row r="114" spans="1:4" ht="18" customHeight="1" x14ac:dyDescent="0.2">
      <c r="B114" s="46" t="s">
        <v>175</v>
      </c>
      <c r="C114" s="55" t="s">
        <v>526</v>
      </c>
      <c r="D114" s="46" t="str">
        <f t="shared" si="1"/>
        <v>Signature:</v>
      </c>
    </row>
    <row r="115" spans="1:4" ht="18" customHeight="1" x14ac:dyDescent="0.2">
      <c r="B115" s="46" t="s">
        <v>176</v>
      </c>
      <c r="C115" s="55" t="s">
        <v>525</v>
      </c>
      <c r="D115" s="46" t="str">
        <f t="shared" si="1"/>
        <v>Name (block capitals):</v>
      </c>
    </row>
    <row r="116" spans="1:4" ht="18" customHeight="1" x14ac:dyDescent="0.2">
      <c r="B116" s="46" t="s">
        <v>0</v>
      </c>
      <c r="C116" s="55" t="s">
        <v>3421</v>
      </c>
      <c r="D116" s="46" t="str">
        <f t="shared" si="1"/>
        <v>(on behalf of the Auditor General for Wales) *</v>
      </c>
    </row>
    <row r="117" spans="1:4" ht="18" customHeight="1" x14ac:dyDescent="0.2">
      <c r="B117" s="46" t="s">
        <v>106</v>
      </c>
      <c r="C117" s="55" t="s">
        <v>524</v>
      </c>
      <c r="D117" s="46" t="str">
        <f t="shared" si="1"/>
        <v>Date:</v>
      </c>
    </row>
    <row r="118" spans="1:4" ht="18" customHeight="1" x14ac:dyDescent="0.2">
      <c r="B118" s="46" t="s">
        <v>173</v>
      </c>
      <c r="C118" s="55" t="s">
        <v>569</v>
      </c>
      <c r="D118" s="46" t="str">
        <f t="shared" si="1"/>
        <v>*Delete as necessary</v>
      </c>
    </row>
    <row r="119" spans="1:4" ht="18" customHeight="1" x14ac:dyDescent="0.2">
      <c r="A119" s="6" t="s">
        <v>160</v>
      </c>
      <c r="B119" s="46" t="s">
        <v>108</v>
      </c>
      <c r="C119" s="63" t="s">
        <v>564</v>
      </c>
      <c r="D119" s="46" t="str">
        <f t="shared" si="1"/>
        <v>Validation checks</v>
      </c>
    </row>
    <row r="120" spans="1:4" ht="18" customHeight="1" x14ac:dyDescent="0.2">
      <c r="B120" s="46" t="s">
        <v>110</v>
      </c>
      <c r="C120" s="63" t="s">
        <v>563</v>
      </c>
      <c r="D120" s="46" t="str">
        <f t="shared" si="1"/>
        <v>If the blue boxes are empty then your form has passed our validation checks.</v>
      </c>
    </row>
    <row r="121" spans="1:4" ht="18" customHeight="1" x14ac:dyDescent="0.2">
      <c r="C121" s="63"/>
      <c r="D121" s="46">
        <f t="shared" si="1"/>
        <v>0</v>
      </c>
    </row>
    <row r="122" spans="1:4" ht="18" customHeight="1" x14ac:dyDescent="0.2">
      <c r="B122" s="46" t="s">
        <v>254</v>
      </c>
      <c r="C122" s="63" t="s">
        <v>562</v>
      </c>
      <c r="D122" s="46" t="str">
        <f t="shared" si="1"/>
        <v>Any large % changes in reliefs between NDR3 and NDR1 need to be explained in the relevant boxes next to the test.</v>
      </c>
    </row>
    <row r="123" spans="1:4" ht="18" customHeight="1" x14ac:dyDescent="0.2">
      <c r="B123" s="46" t="s">
        <v>111</v>
      </c>
      <c r="C123" s="63" t="s">
        <v>561</v>
      </c>
      <c r="D123" s="46" t="str">
        <f t="shared" si="1"/>
        <v xml:space="preserve">If you see the message  #DIV/0!  in any blue box please provide an explanation </v>
      </c>
    </row>
    <row r="124" spans="1:4" ht="18" customHeight="1" x14ac:dyDescent="0.2">
      <c r="B124" s="46" t="s">
        <v>575</v>
      </c>
      <c r="C124" s="63" t="s">
        <v>576</v>
      </c>
      <c r="D124" s="46" t="str">
        <f t="shared" si="1"/>
        <v xml:space="preserve">(#DIV/0! means that there was no estimate on your NDR1 but there is a figure on your NDR3)  </v>
      </c>
    </row>
    <row r="125" spans="1:4" ht="18" customHeight="1" x14ac:dyDescent="0.2">
      <c r="C125" s="63"/>
      <c r="D125" s="46">
        <f t="shared" si="1"/>
        <v>0</v>
      </c>
    </row>
    <row r="126" spans="1:4" ht="18" customHeight="1" x14ac:dyDescent="0.2">
      <c r="C126" s="63"/>
      <c r="D126" s="46">
        <f t="shared" si="1"/>
        <v>0</v>
      </c>
    </row>
    <row r="127" spans="1:4" ht="18" customHeight="1" x14ac:dyDescent="0.2">
      <c r="B127" s="46" t="s">
        <v>134</v>
      </c>
      <c r="C127" s="63" t="s">
        <v>560</v>
      </c>
      <c r="D127" s="46" t="str">
        <f t="shared" si="1"/>
        <v>Part 2</v>
      </c>
    </row>
    <row r="128" spans="1:4" ht="18" customHeight="1" x14ac:dyDescent="0.2">
      <c r="C128" s="63"/>
      <c r="D128" s="46">
        <f t="shared" si="1"/>
        <v>0</v>
      </c>
    </row>
    <row r="129" spans="2:4" ht="18" customHeight="1" x14ac:dyDescent="0.2">
      <c r="B129" s="46" t="s">
        <v>137</v>
      </c>
      <c r="C129" s="63" t="s">
        <v>3422</v>
      </c>
      <c r="D129" s="46" t="str">
        <f t="shared" si="1"/>
        <v>DISCRETIONARY RELIEF</v>
      </c>
    </row>
    <row r="130" spans="2:4" ht="18" customHeight="1" x14ac:dyDescent="0.2">
      <c r="C130" s="63"/>
      <c r="D130" s="46">
        <f t="shared" si="1"/>
        <v>0</v>
      </c>
    </row>
    <row r="131" spans="2:4" ht="18" customHeight="1" x14ac:dyDescent="0.2">
      <c r="B131" s="46" t="s">
        <v>144</v>
      </c>
      <c r="C131" s="63" t="s">
        <v>559</v>
      </c>
      <c r="D131" s="46" t="str">
        <f t="shared" si="1"/>
        <v>Test 1:  Compares Discretionary relief for Charities on NDR3 with NDR1 line 11</v>
      </c>
    </row>
    <row r="132" spans="2:4" ht="18" customHeight="1" x14ac:dyDescent="0.2">
      <c r="B132" s="46" t="s">
        <v>114</v>
      </c>
      <c r="C132" s="63" t="s">
        <v>3423</v>
      </c>
      <c r="D132" s="46" t="str">
        <f t="shared" si="1"/>
        <v>(tolerance plus or minus 50%)</v>
      </c>
    </row>
    <row r="133" spans="2:4" ht="18" customHeight="1" x14ac:dyDescent="0.2">
      <c r="B133" s="46" t="s">
        <v>121</v>
      </c>
      <c r="C133" s="63" t="s">
        <v>558</v>
      </c>
      <c r="D133" s="46" t="str">
        <f t="shared" si="1"/>
        <v>Line 17</v>
      </c>
    </row>
    <row r="134" spans="2:4" ht="18" customHeight="1" x14ac:dyDescent="0.2">
      <c r="B134" s="46" t="s">
        <v>3424</v>
      </c>
      <c r="C134" s="63" t="s">
        <v>3425</v>
      </c>
      <c r="D134" s="46" t="str">
        <f t="shared" ref="D134:D197" si="2">IF(Lang="Eng",B134,IF(Lang="Cym",C134,""))</f>
        <v>NDR1, 2023-24, line 11</v>
      </c>
    </row>
    <row r="135" spans="2:4" ht="18" customHeight="1" x14ac:dyDescent="0.2">
      <c r="B135" s="46" t="s">
        <v>64</v>
      </c>
      <c r="C135" s="63" t="s">
        <v>557</v>
      </c>
      <c r="D135" s="46" t="str">
        <f t="shared" si="2"/>
        <v xml:space="preserve">If the actual difference is less than £10,000  - then go to the next test </v>
      </c>
    </row>
    <row r="136" spans="2:4" ht="18" customHeight="1" x14ac:dyDescent="0.2">
      <c r="C136" s="63"/>
      <c r="D136" s="46">
        <f t="shared" si="2"/>
        <v>0</v>
      </c>
    </row>
    <row r="137" spans="2:4" ht="18" customHeight="1" x14ac:dyDescent="0.2">
      <c r="B137" s="46" t="s">
        <v>116</v>
      </c>
      <c r="C137" s="63" t="s">
        <v>533</v>
      </c>
      <c r="D137" s="46" t="str">
        <f t="shared" si="2"/>
        <v>If the blue box contains an X</v>
      </c>
    </row>
    <row r="138" spans="2:4" ht="18" customHeight="1" x14ac:dyDescent="0.2">
      <c r="B138" s="46" t="s">
        <v>109</v>
      </c>
      <c r="C138" s="63" t="s">
        <v>538</v>
      </c>
      <c r="D138" s="46" t="str">
        <f t="shared" si="2"/>
        <v>please explain the reason for the change in the box on the right</v>
      </c>
    </row>
    <row r="139" spans="2:4" ht="18" customHeight="1" x14ac:dyDescent="0.2">
      <c r="C139" s="63"/>
      <c r="D139" s="46">
        <f t="shared" si="2"/>
        <v>0</v>
      </c>
    </row>
    <row r="140" spans="2:4" ht="18" customHeight="1" x14ac:dyDescent="0.2">
      <c r="B140" s="46" t="s">
        <v>145</v>
      </c>
      <c r="C140" s="63" t="s">
        <v>556</v>
      </c>
      <c r="D140" s="46" t="str">
        <f t="shared" si="2"/>
        <v>Test 2:  Compares Discretionary Relief for non-profit making bodies on NDR3 with NDR1 line 13</v>
      </c>
    </row>
    <row r="141" spans="2:4" ht="18" customHeight="1" x14ac:dyDescent="0.2">
      <c r="B141" s="46" t="s">
        <v>114</v>
      </c>
      <c r="C141" s="63" t="s">
        <v>3423</v>
      </c>
      <c r="D141" s="46" t="str">
        <f t="shared" si="2"/>
        <v>(tolerance plus or minus 50%)</v>
      </c>
    </row>
    <row r="142" spans="2:4" ht="18" customHeight="1" x14ac:dyDescent="0.2">
      <c r="B142" s="46" t="s">
        <v>122</v>
      </c>
      <c r="C142" s="63" t="s">
        <v>555</v>
      </c>
      <c r="D142" s="46" t="str">
        <f t="shared" si="2"/>
        <v>Line 18</v>
      </c>
    </row>
    <row r="143" spans="2:4" ht="18" customHeight="1" x14ac:dyDescent="0.2">
      <c r="B143" s="46" t="s">
        <v>3426</v>
      </c>
      <c r="C143" s="63" t="s">
        <v>3427</v>
      </c>
      <c r="D143" s="46" t="str">
        <f t="shared" si="2"/>
        <v>NDR1, 2023-24, line 13</v>
      </c>
    </row>
    <row r="144" spans="2:4" ht="18" customHeight="1" x14ac:dyDescent="0.2">
      <c r="B144" s="46" t="s">
        <v>64</v>
      </c>
      <c r="C144" s="63" t="s">
        <v>554</v>
      </c>
      <c r="D144" s="46" t="str">
        <f t="shared" si="2"/>
        <v xml:space="preserve">If the actual difference is less than £10,000  - then go to the next test </v>
      </c>
    </row>
    <row r="145" spans="2:4" ht="18" customHeight="1" x14ac:dyDescent="0.2">
      <c r="B145" s="46" t="s">
        <v>116</v>
      </c>
      <c r="C145" s="63" t="s">
        <v>533</v>
      </c>
      <c r="D145" s="46" t="str">
        <f t="shared" si="2"/>
        <v>If the blue box contains an X</v>
      </c>
    </row>
    <row r="146" spans="2:4" ht="18" customHeight="1" x14ac:dyDescent="0.2">
      <c r="B146" s="46" t="s">
        <v>109</v>
      </c>
      <c r="C146" s="63" t="s">
        <v>538</v>
      </c>
      <c r="D146" s="46" t="str">
        <f t="shared" si="2"/>
        <v>please explain the reason for the change in the box on the right</v>
      </c>
    </row>
    <row r="147" spans="2:4" ht="18" customHeight="1" x14ac:dyDescent="0.2">
      <c r="C147" s="63"/>
      <c r="D147" s="46">
        <f t="shared" si="2"/>
        <v>0</v>
      </c>
    </row>
    <row r="148" spans="2:4" ht="18" customHeight="1" x14ac:dyDescent="0.2">
      <c r="B148" s="46" t="s">
        <v>138</v>
      </c>
      <c r="C148" s="63" t="s">
        <v>553</v>
      </c>
      <c r="D148" s="46" t="str">
        <f t="shared" si="2"/>
        <v>LOSSES IN COLLECTION</v>
      </c>
    </row>
    <row r="149" spans="2:4" ht="18" customHeight="1" x14ac:dyDescent="0.2">
      <c r="C149" s="63"/>
      <c r="D149" s="46">
        <f t="shared" si="2"/>
        <v>0</v>
      </c>
    </row>
    <row r="150" spans="2:4" ht="18" customHeight="1" x14ac:dyDescent="0.2">
      <c r="B150" s="46" t="s">
        <v>132</v>
      </c>
      <c r="C150" s="63" t="s">
        <v>3428</v>
      </c>
      <c r="D150" s="46" t="str">
        <f t="shared" si="2"/>
        <v>Test 3:  Measure of the proportion of losses in collection to net yield  (tolerance 6%)</v>
      </c>
    </row>
    <row r="151" spans="2:4" ht="18" customHeight="1" x14ac:dyDescent="0.2">
      <c r="B151" s="46" t="s">
        <v>124</v>
      </c>
      <c r="C151" s="63" t="s">
        <v>552</v>
      </c>
      <c r="D151" s="46" t="str">
        <f t="shared" si="2"/>
        <v>Line 25, Losses in collection</v>
      </c>
    </row>
    <row r="152" spans="2:4" ht="18" customHeight="1" x14ac:dyDescent="0.2">
      <c r="B152" s="46" t="s">
        <v>123</v>
      </c>
      <c r="C152" s="63" t="s">
        <v>549</v>
      </c>
      <c r="D152" s="46" t="str">
        <f t="shared" si="2"/>
        <v>Line 23, Net Yield</v>
      </c>
    </row>
    <row r="153" spans="2:4" ht="18" customHeight="1" x14ac:dyDescent="0.2">
      <c r="B153" s="46" t="s">
        <v>116</v>
      </c>
      <c r="C153" s="63" t="s">
        <v>533</v>
      </c>
      <c r="D153" s="46" t="str">
        <f t="shared" si="2"/>
        <v>If the blue box contains an X</v>
      </c>
    </row>
    <row r="154" spans="2:4" ht="18" customHeight="1" x14ac:dyDescent="0.2">
      <c r="B154" s="46" t="s">
        <v>109</v>
      </c>
      <c r="C154" s="63" t="s">
        <v>538</v>
      </c>
      <c r="D154" s="46" t="str">
        <f t="shared" si="2"/>
        <v>please explain the reason for the change in the box on the right</v>
      </c>
    </row>
    <row r="155" spans="2:4" ht="18" customHeight="1" x14ac:dyDescent="0.2">
      <c r="C155" s="63"/>
      <c r="D155" s="46">
        <f t="shared" si="2"/>
        <v>0</v>
      </c>
    </row>
    <row r="156" spans="2:4" ht="18" customHeight="1" x14ac:dyDescent="0.2">
      <c r="B156" s="46" t="s">
        <v>141</v>
      </c>
      <c r="C156" s="63" t="s">
        <v>551</v>
      </c>
      <c r="D156" s="46" t="str">
        <f t="shared" si="2"/>
        <v>REFUND OF OVERPAYMENTS</v>
      </c>
    </row>
    <row r="157" spans="2:4" ht="18" customHeight="1" x14ac:dyDescent="0.2">
      <c r="C157" s="63"/>
      <c r="D157" s="46">
        <f t="shared" si="2"/>
        <v>0</v>
      </c>
    </row>
    <row r="158" spans="2:4" ht="18" customHeight="1" x14ac:dyDescent="0.2">
      <c r="B158" s="46" t="s">
        <v>133</v>
      </c>
      <c r="C158" s="63" t="s">
        <v>3429</v>
      </c>
      <c r="D158" s="46" t="str">
        <f t="shared" si="2"/>
        <v>Test 4:  Measure of the proportion of refund of overpayments to net yield  (tolerance 2%)</v>
      </c>
    </row>
    <row r="159" spans="2:4" ht="18" customHeight="1" x14ac:dyDescent="0.2">
      <c r="B159" s="46" t="s">
        <v>125</v>
      </c>
      <c r="C159" s="63" t="s">
        <v>550</v>
      </c>
      <c r="D159" s="46" t="str">
        <f t="shared" si="2"/>
        <v>Line 26, Refund of overpayments</v>
      </c>
    </row>
    <row r="160" spans="2:4" ht="18" customHeight="1" x14ac:dyDescent="0.2">
      <c r="B160" s="46" t="s">
        <v>123</v>
      </c>
      <c r="C160" s="63" t="s">
        <v>549</v>
      </c>
      <c r="D160" s="46" t="str">
        <f t="shared" si="2"/>
        <v>Line 23, Net Yield</v>
      </c>
    </row>
    <row r="161" spans="2:4" ht="18" customHeight="1" x14ac:dyDescent="0.2">
      <c r="B161" s="46" t="s">
        <v>116</v>
      </c>
      <c r="C161" s="63" t="s">
        <v>533</v>
      </c>
      <c r="D161" s="46" t="str">
        <f t="shared" si="2"/>
        <v>If the blue box contains an X</v>
      </c>
    </row>
    <row r="162" spans="2:4" ht="18" customHeight="1" x14ac:dyDescent="0.2">
      <c r="B162" s="46" t="s">
        <v>109</v>
      </c>
      <c r="C162" s="63" t="s">
        <v>538</v>
      </c>
      <c r="D162" s="46" t="str">
        <f t="shared" si="2"/>
        <v>please explain the reason for the change in the box on the right</v>
      </c>
    </row>
    <row r="163" spans="2:4" ht="18" customHeight="1" x14ac:dyDescent="0.2">
      <c r="C163" s="63"/>
      <c r="D163" s="46">
        <f t="shared" si="2"/>
        <v>0</v>
      </c>
    </row>
    <row r="164" spans="2:4" ht="18" customHeight="1" x14ac:dyDescent="0.2">
      <c r="B164" s="46" t="s">
        <v>135</v>
      </c>
      <c r="C164" s="63" t="s">
        <v>548</v>
      </c>
      <c r="D164" s="46" t="str">
        <f t="shared" si="2"/>
        <v>Part 1</v>
      </c>
    </row>
    <row r="165" spans="2:4" ht="18" customHeight="1" x14ac:dyDescent="0.2">
      <c r="C165" s="63"/>
      <c r="D165" s="46">
        <f t="shared" si="2"/>
        <v>0</v>
      </c>
    </row>
    <row r="166" spans="2:4" ht="18" customHeight="1" x14ac:dyDescent="0.2">
      <c r="B166" s="46" t="s">
        <v>139</v>
      </c>
      <c r="C166" s="63" t="s">
        <v>547</v>
      </c>
      <c r="D166" s="46" t="str">
        <f t="shared" si="2"/>
        <v>GROSS RATES PAYABLE</v>
      </c>
    </row>
    <row r="167" spans="2:4" ht="18" customHeight="1" x14ac:dyDescent="0.2">
      <c r="C167" s="63"/>
      <c r="D167" s="46">
        <f t="shared" si="2"/>
        <v>0</v>
      </c>
    </row>
    <row r="168" spans="2:4" ht="39" customHeight="1" x14ac:dyDescent="0.2">
      <c r="B168" s="46" t="s">
        <v>3430</v>
      </c>
      <c r="C168" s="63" t="s">
        <v>3431</v>
      </c>
      <c r="D168" s="46" t="str">
        <f t="shared" si="2"/>
        <v>Test 5:  Compares Gross Rates Payable with the RV given on NDR1 2023-24 multiplied by the 2022-23 multiplier</v>
      </c>
    </row>
    <row r="169" spans="2:4" ht="18" customHeight="1" x14ac:dyDescent="0.2">
      <c r="B169" s="46" t="s">
        <v>115</v>
      </c>
      <c r="C169" s="63" t="s">
        <v>3432</v>
      </c>
      <c r="D169" s="46" t="str">
        <f t="shared" si="2"/>
        <v>(tolerance plus or minus 20%)</v>
      </c>
    </row>
    <row r="170" spans="2:4" ht="18" customHeight="1" x14ac:dyDescent="0.2">
      <c r="B170" s="46" t="s">
        <v>126</v>
      </c>
      <c r="C170" s="63" t="s">
        <v>546</v>
      </c>
      <c r="D170" s="46" t="str">
        <f t="shared" si="2"/>
        <v>Line 1, Gross Rates Payable</v>
      </c>
    </row>
    <row r="171" spans="2:4" ht="18" customHeight="1" x14ac:dyDescent="0.2">
      <c r="B171" s="46" t="s">
        <v>3433</v>
      </c>
      <c r="C171" s="63" t="s">
        <v>3434</v>
      </c>
      <c r="D171" s="46" t="str">
        <f t="shared" si="2"/>
        <v>NDR1 2023-24, line 2, Rateable Value *</v>
      </c>
    </row>
    <row r="172" spans="2:4" ht="18" customHeight="1" x14ac:dyDescent="0.2">
      <c r="B172" s="46" t="s">
        <v>116</v>
      </c>
      <c r="C172" s="63" t="s">
        <v>533</v>
      </c>
      <c r="D172" s="46" t="str">
        <f t="shared" si="2"/>
        <v>If the blue box contains an X</v>
      </c>
    </row>
    <row r="173" spans="2:4" ht="18" customHeight="1" x14ac:dyDescent="0.2">
      <c r="B173" s="46" t="s">
        <v>109</v>
      </c>
      <c r="C173" s="63" t="s">
        <v>538</v>
      </c>
      <c r="D173" s="46" t="str">
        <f t="shared" si="2"/>
        <v>please explain the reason for the change in the box on the right</v>
      </c>
    </row>
    <row r="174" spans="2:4" ht="18" customHeight="1" x14ac:dyDescent="0.2">
      <c r="C174" s="63"/>
      <c r="D174" s="46">
        <f t="shared" si="2"/>
        <v>0</v>
      </c>
    </row>
    <row r="175" spans="2:4" ht="18" customHeight="1" x14ac:dyDescent="0.2">
      <c r="B175" s="46" t="s">
        <v>140</v>
      </c>
      <c r="C175" s="63" t="s">
        <v>545</v>
      </c>
      <c r="D175" s="46" t="str">
        <f t="shared" si="2"/>
        <v>MANDATORY RELIEFS</v>
      </c>
    </row>
    <row r="176" spans="2:4" ht="18" customHeight="1" x14ac:dyDescent="0.2">
      <c r="C176" s="63"/>
      <c r="D176" s="46">
        <f t="shared" si="2"/>
        <v>0</v>
      </c>
    </row>
    <row r="177" spans="2:4" ht="18" customHeight="1" x14ac:dyDescent="0.2">
      <c r="B177" s="46" t="s">
        <v>3362</v>
      </c>
      <c r="C177" s="63" t="s">
        <v>3363</v>
      </c>
      <c r="D177" s="46" t="str">
        <f t="shared" si="2"/>
        <v>Test 6:  Compares reductions under charitable occupation, NDR3 with NDR1</v>
      </c>
    </row>
    <row r="178" spans="2:4" ht="18" customHeight="1" x14ac:dyDescent="0.2">
      <c r="B178" s="46" t="s">
        <v>115</v>
      </c>
      <c r="C178" s="63" t="s">
        <v>3432</v>
      </c>
      <c r="D178" s="46" t="str">
        <f t="shared" si="2"/>
        <v>(tolerance plus or minus 20%)</v>
      </c>
    </row>
    <row r="179" spans="2:4" ht="18" customHeight="1" x14ac:dyDescent="0.2">
      <c r="B179" s="46" t="s">
        <v>127</v>
      </c>
      <c r="C179" s="63" t="s">
        <v>544</v>
      </c>
      <c r="D179" s="46" t="str">
        <f t="shared" si="2"/>
        <v>Line 5</v>
      </c>
    </row>
    <row r="180" spans="2:4" ht="18" customHeight="1" x14ac:dyDescent="0.2">
      <c r="B180" s="46" t="s">
        <v>3364</v>
      </c>
      <c r="C180" s="63" t="s">
        <v>3435</v>
      </c>
      <c r="D180" s="46" t="str">
        <f t="shared" si="2"/>
        <v>NDR1, 2023-24, line 4 or NDR2, line 9</v>
      </c>
    </row>
    <row r="181" spans="2:4" ht="18" customHeight="1" x14ac:dyDescent="0.2">
      <c r="B181" s="46" t="s">
        <v>65</v>
      </c>
      <c r="C181" s="63" t="s">
        <v>542</v>
      </c>
      <c r="D181" s="46" t="str">
        <f t="shared" si="2"/>
        <v xml:space="preserve">If the actual difference is less than £1,000  - then go to the next test </v>
      </c>
    </row>
    <row r="182" spans="2:4" ht="18" customHeight="1" x14ac:dyDescent="0.2">
      <c r="B182" s="46" t="s">
        <v>116</v>
      </c>
      <c r="C182" s="63" t="s">
        <v>533</v>
      </c>
      <c r="D182" s="46" t="str">
        <f t="shared" si="2"/>
        <v>If the blue box contains an X</v>
      </c>
    </row>
    <row r="183" spans="2:4" ht="18" customHeight="1" x14ac:dyDescent="0.2">
      <c r="B183" s="46" t="s">
        <v>109</v>
      </c>
      <c r="C183" s="63" t="s">
        <v>538</v>
      </c>
      <c r="D183" s="46" t="str">
        <f t="shared" si="2"/>
        <v>please explain the reason for the change in the box on the right</v>
      </c>
    </row>
    <row r="184" spans="2:4" ht="18" customHeight="1" x14ac:dyDescent="0.2">
      <c r="C184" s="63"/>
      <c r="D184" s="46">
        <f t="shared" si="2"/>
        <v>0</v>
      </c>
    </row>
    <row r="185" spans="2:4" ht="18" customHeight="1" x14ac:dyDescent="0.2">
      <c r="B185" s="46" t="s">
        <v>3365</v>
      </c>
      <c r="C185" s="63" t="s">
        <v>3366</v>
      </c>
      <c r="D185" s="46" t="str">
        <f t="shared" si="2"/>
        <v>Test 7:  Compares reductions under community amateur sports clubs NDR3 with NDR1</v>
      </c>
    </row>
    <row r="186" spans="2:4" ht="18" customHeight="1" x14ac:dyDescent="0.2">
      <c r="B186" s="46" t="s">
        <v>115</v>
      </c>
      <c r="C186" s="63" t="s">
        <v>3432</v>
      </c>
      <c r="D186" s="46" t="str">
        <f t="shared" si="2"/>
        <v>(tolerance plus or minus 20%)</v>
      </c>
    </row>
    <row r="187" spans="2:4" ht="18" customHeight="1" x14ac:dyDescent="0.2">
      <c r="B187" s="46" t="s">
        <v>131</v>
      </c>
      <c r="C187" s="63" t="s">
        <v>543</v>
      </c>
      <c r="D187" s="46" t="str">
        <f t="shared" si="2"/>
        <v>Line 6.5</v>
      </c>
    </row>
    <row r="188" spans="2:4" ht="18" customHeight="1" x14ac:dyDescent="0.2">
      <c r="B188" s="46" t="s">
        <v>3367</v>
      </c>
      <c r="C188" s="63" t="s">
        <v>3368</v>
      </c>
      <c r="D188" s="46" t="str">
        <f t="shared" si="2"/>
        <v>NDR1, 2023-24 line 5</v>
      </c>
    </row>
    <row r="189" spans="2:4" ht="18" customHeight="1" x14ac:dyDescent="0.2">
      <c r="B189" s="46" t="s">
        <v>65</v>
      </c>
      <c r="C189" s="63" t="s">
        <v>542</v>
      </c>
      <c r="D189" s="46" t="str">
        <f t="shared" si="2"/>
        <v xml:space="preserve">If the actual difference is less than £1,000  - then go to the next test </v>
      </c>
    </row>
    <row r="190" spans="2:4" ht="18" customHeight="1" x14ac:dyDescent="0.2">
      <c r="B190" s="46" t="s">
        <v>116</v>
      </c>
      <c r="C190" s="63" t="s">
        <v>533</v>
      </c>
      <c r="D190" s="46" t="str">
        <f t="shared" si="2"/>
        <v>If the blue box contains an X</v>
      </c>
    </row>
    <row r="191" spans="2:4" ht="18" customHeight="1" x14ac:dyDescent="0.2">
      <c r="B191" s="46" t="s">
        <v>109</v>
      </c>
      <c r="C191" s="63" t="s">
        <v>538</v>
      </c>
      <c r="D191" s="46" t="str">
        <f t="shared" si="2"/>
        <v>please explain the reason for the change in the box on the right</v>
      </c>
    </row>
    <row r="192" spans="2:4" ht="18" customHeight="1" x14ac:dyDescent="0.2">
      <c r="C192" s="63"/>
      <c r="D192" s="46">
        <f t="shared" si="2"/>
        <v>0</v>
      </c>
    </row>
    <row r="193" spans="2:4" ht="18" customHeight="1" x14ac:dyDescent="0.2">
      <c r="B193" s="75" t="s">
        <v>3377</v>
      </c>
      <c r="C193" s="63" t="s">
        <v>3378</v>
      </c>
      <c r="D193" s="46" t="str">
        <f t="shared" si="2"/>
        <v>Test 8:  Compares reductions under small business rate relief NDR3 with NDR1</v>
      </c>
    </row>
    <row r="194" spans="2:4" ht="18" customHeight="1" x14ac:dyDescent="0.2">
      <c r="B194" s="46" t="s">
        <v>115</v>
      </c>
      <c r="C194" s="63" t="s">
        <v>3432</v>
      </c>
      <c r="D194" s="46" t="str">
        <f t="shared" si="2"/>
        <v>(tolerance plus or minus 20%)</v>
      </c>
    </row>
    <row r="195" spans="2:4" ht="18" customHeight="1" x14ac:dyDescent="0.2">
      <c r="B195" s="46" t="s">
        <v>157</v>
      </c>
      <c r="C195" s="63" t="s">
        <v>3436</v>
      </c>
      <c r="D195" s="46" t="str">
        <f t="shared" si="2"/>
        <v>Line 8.5 plus 8.6</v>
      </c>
    </row>
    <row r="196" spans="2:4" ht="18" customHeight="1" x14ac:dyDescent="0.2">
      <c r="B196" s="46" t="s">
        <v>3369</v>
      </c>
      <c r="C196" s="63" t="s">
        <v>3370</v>
      </c>
      <c r="D196" s="46" t="str">
        <f t="shared" si="2"/>
        <v>NDR1, 2023-24 line 6.9</v>
      </c>
    </row>
    <row r="197" spans="2:4" ht="18" customHeight="1" x14ac:dyDescent="0.2">
      <c r="B197" s="46" t="s">
        <v>65</v>
      </c>
      <c r="C197" s="63" t="s">
        <v>542</v>
      </c>
      <c r="D197" s="46" t="str">
        <f t="shared" si="2"/>
        <v xml:space="preserve">If the actual difference is less than £1,000  - then go to the next test </v>
      </c>
    </row>
    <row r="198" spans="2:4" ht="18" customHeight="1" x14ac:dyDescent="0.2">
      <c r="B198" s="46" t="s">
        <v>116</v>
      </c>
      <c r="C198" s="63" t="s">
        <v>533</v>
      </c>
      <c r="D198" s="46" t="str">
        <f t="shared" ref="D198:D226" si="3">IF(Lang="Eng",B198,IF(Lang="Cym",C198,""))</f>
        <v>If the blue box contains an X</v>
      </c>
    </row>
    <row r="199" spans="2:4" ht="18" customHeight="1" x14ac:dyDescent="0.2">
      <c r="B199" s="46" t="s">
        <v>109</v>
      </c>
      <c r="C199" s="63" t="s">
        <v>538</v>
      </c>
      <c r="D199" s="46" t="str">
        <f t="shared" si="3"/>
        <v>please explain the reason for the change in the box on the right</v>
      </c>
    </row>
    <row r="200" spans="2:4" ht="18" customHeight="1" x14ac:dyDescent="0.2">
      <c r="C200" s="63"/>
      <c r="D200" s="46">
        <f t="shared" si="3"/>
        <v>0</v>
      </c>
    </row>
    <row r="201" spans="2:4" ht="18" customHeight="1" x14ac:dyDescent="0.2">
      <c r="B201" s="75" t="s">
        <v>3379</v>
      </c>
      <c r="C201" s="63" t="s">
        <v>3380</v>
      </c>
      <c r="D201" s="46" t="str">
        <f t="shared" si="3"/>
        <v>Test 9:  Compares reductions under Partly occupied premises NDR3 and NDR1</v>
      </c>
    </row>
    <row r="202" spans="2:4" ht="18" customHeight="1" x14ac:dyDescent="0.2">
      <c r="B202" s="46" t="s">
        <v>115</v>
      </c>
      <c r="C202" s="63" t="s">
        <v>3432</v>
      </c>
      <c r="D202" s="46" t="str">
        <f t="shared" si="3"/>
        <v>(tolerance plus or minus 20%)</v>
      </c>
    </row>
    <row r="203" spans="2:4" ht="18" customHeight="1" x14ac:dyDescent="0.2">
      <c r="B203" s="46" t="s">
        <v>129</v>
      </c>
      <c r="C203" s="63" t="s">
        <v>541</v>
      </c>
      <c r="D203" s="46" t="str">
        <f t="shared" si="3"/>
        <v>Line 9, in respect of current year</v>
      </c>
    </row>
    <row r="204" spans="2:4" ht="18" customHeight="1" x14ac:dyDescent="0.2">
      <c r="B204" s="46" t="s">
        <v>3371</v>
      </c>
      <c r="C204" s="63" t="s">
        <v>3372</v>
      </c>
      <c r="D204" s="46" t="str">
        <f t="shared" si="3"/>
        <v>NDR1, 2023-24 line 7</v>
      </c>
    </row>
    <row r="205" spans="2:4" ht="18" customHeight="1" x14ac:dyDescent="0.2">
      <c r="B205" s="46" t="s">
        <v>66</v>
      </c>
      <c r="C205" s="63" t="s">
        <v>539</v>
      </c>
      <c r="D205" s="46" t="str">
        <f t="shared" si="3"/>
        <v xml:space="preserve">If the actual difference is less than £25,000  - then go to the next test </v>
      </c>
    </row>
    <row r="206" spans="2:4" ht="18" customHeight="1" x14ac:dyDescent="0.2">
      <c r="B206" s="46" t="s">
        <v>116</v>
      </c>
      <c r="C206" s="63" t="s">
        <v>533</v>
      </c>
      <c r="D206" s="46" t="str">
        <f t="shared" si="3"/>
        <v>If the blue box contains an X</v>
      </c>
    </row>
    <row r="207" spans="2:4" ht="18" customHeight="1" x14ac:dyDescent="0.2">
      <c r="B207" s="46" t="s">
        <v>109</v>
      </c>
      <c r="C207" s="63" t="s">
        <v>538</v>
      </c>
      <c r="D207" s="46" t="str">
        <f t="shared" si="3"/>
        <v>please explain the reason for the change in the box on the right</v>
      </c>
    </row>
    <row r="208" spans="2:4" ht="18" customHeight="1" x14ac:dyDescent="0.2">
      <c r="C208" s="63"/>
      <c r="D208" s="46">
        <f t="shared" si="3"/>
        <v>0</v>
      </c>
    </row>
    <row r="209" spans="2:4" ht="18" customHeight="1" x14ac:dyDescent="0.2">
      <c r="B209" s="46" t="s">
        <v>3373</v>
      </c>
      <c r="C209" s="63" t="s">
        <v>3374</v>
      </c>
      <c r="D209" s="46" t="str">
        <f t="shared" si="3"/>
        <v>Test 10:  Compares reductions under unoccupied hereditaments NDR3 and NDR1</v>
      </c>
    </row>
    <row r="210" spans="2:4" ht="18" customHeight="1" x14ac:dyDescent="0.2">
      <c r="B210" s="46" t="s">
        <v>115</v>
      </c>
      <c r="C210" s="63" t="s">
        <v>3432</v>
      </c>
      <c r="D210" s="46" t="str">
        <f t="shared" si="3"/>
        <v>(tolerance plus or minus 20%)</v>
      </c>
    </row>
    <row r="211" spans="2:4" ht="18" customHeight="1" x14ac:dyDescent="0.2">
      <c r="B211" s="46" t="s">
        <v>130</v>
      </c>
      <c r="C211" s="63" t="s">
        <v>540</v>
      </c>
      <c r="D211" s="46" t="str">
        <f t="shared" si="3"/>
        <v>Line 11, in respect of current year</v>
      </c>
    </row>
    <row r="212" spans="2:4" ht="18" customHeight="1" x14ac:dyDescent="0.2">
      <c r="B212" s="43" t="s">
        <v>3375</v>
      </c>
      <c r="C212" s="63" t="s">
        <v>3376</v>
      </c>
      <c r="D212" s="46" t="str">
        <f t="shared" si="3"/>
        <v>NDR1, 2023-24 line 8</v>
      </c>
    </row>
    <row r="213" spans="2:4" ht="18" customHeight="1" x14ac:dyDescent="0.2">
      <c r="B213" s="46" t="s">
        <v>66</v>
      </c>
      <c r="C213" s="63" t="s">
        <v>539</v>
      </c>
      <c r="D213" s="46" t="str">
        <f t="shared" si="3"/>
        <v xml:space="preserve">If the actual difference is less than £25,000  - then go to the next test </v>
      </c>
    </row>
    <row r="214" spans="2:4" ht="18" customHeight="1" x14ac:dyDescent="0.2">
      <c r="B214" s="46" t="s">
        <v>116</v>
      </c>
      <c r="C214" s="63" t="s">
        <v>533</v>
      </c>
      <c r="D214" s="46" t="str">
        <f t="shared" si="3"/>
        <v>If the blue box contains an X</v>
      </c>
    </row>
    <row r="215" spans="2:4" ht="18" customHeight="1" x14ac:dyDescent="0.2">
      <c r="B215" s="46" t="s">
        <v>109</v>
      </c>
      <c r="C215" s="63" t="s">
        <v>538</v>
      </c>
      <c r="D215" s="46" t="str">
        <f t="shared" si="3"/>
        <v>please explain the reason for the change in the box on the right</v>
      </c>
    </row>
    <row r="216" spans="2:4" ht="18" customHeight="1" x14ac:dyDescent="0.2">
      <c r="C216" s="63"/>
      <c r="D216" s="46">
        <f t="shared" si="3"/>
        <v>0</v>
      </c>
    </row>
    <row r="217" spans="2:4" ht="18" customHeight="1" x14ac:dyDescent="0.2">
      <c r="B217" s="46" t="s">
        <v>142</v>
      </c>
      <c r="C217" s="63" t="s">
        <v>537</v>
      </c>
      <c r="D217" s="46" t="str">
        <f t="shared" si="3"/>
        <v>ARREARS</v>
      </c>
    </row>
    <row r="218" spans="2:4" ht="18" customHeight="1" x14ac:dyDescent="0.2">
      <c r="C218" s="63"/>
      <c r="D218" s="46">
        <f t="shared" si="3"/>
        <v>0</v>
      </c>
    </row>
    <row r="219" spans="2:4" ht="18" customHeight="1" x14ac:dyDescent="0.2">
      <c r="B219" s="46" t="s">
        <v>136</v>
      </c>
      <c r="C219" s="63" t="s">
        <v>577</v>
      </c>
      <c r="D219" s="46" t="str">
        <f t="shared" si="3"/>
        <v>Test 11:  Check percentage increase in Estimated gross arrears of all non-domestic rates</v>
      </c>
    </row>
    <row r="220" spans="2:4" ht="18" customHeight="1" x14ac:dyDescent="0.2">
      <c r="B220" s="46" t="s">
        <v>3437</v>
      </c>
      <c r="C220" s="63" t="s">
        <v>3438</v>
      </c>
      <c r="D220" s="46" t="str">
        <f t="shared" si="3"/>
        <v>31 March 2023 with 31 March 2022</v>
      </c>
    </row>
    <row r="221" spans="2:4" ht="18" customHeight="1" x14ac:dyDescent="0.2">
      <c r="B221" s="46" t="s">
        <v>128</v>
      </c>
      <c r="C221" s="63" t="s">
        <v>536</v>
      </c>
      <c r="D221" s="46" t="str">
        <f t="shared" si="3"/>
        <v>Line 14</v>
      </c>
    </row>
    <row r="222" spans="2:4" ht="18" customHeight="1" x14ac:dyDescent="0.2">
      <c r="B222" s="46" t="s">
        <v>3439</v>
      </c>
      <c r="C222" s="63" t="s">
        <v>3440</v>
      </c>
      <c r="D222" s="46" t="str">
        <f t="shared" si="3"/>
        <v>NDR3, 2022-23 line 14</v>
      </c>
    </row>
    <row r="223" spans="2:4" ht="18" customHeight="1" x14ac:dyDescent="0.2">
      <c r="B223" s="46" t="s">
        <v>112</v>
      </c>
      <c r="C223" s="63" t="s">
        <v>534</v>
      </c>
      <c r="D223" s="46" t="str">
        <f t="shared" si="3"/>
        <v>If the difference is less £500,000 then no explanation is required</v>
      </c>
    </row>
    <row r="224" spans="2:4" ht="18" customHeight="1" x14ac:dyDescent="0.2">
      <c r="B224" s="46" t="s">
        <v>116</v>
      </c>
      <c r="C224" s="63" t="s">
        <v>533</v>
      </c>
      <c r="D224" s="46" t="str">
        <f t="shared" si="3"/>
        <v>If the blue box contains an X</v>
      </c>
    </row>
    <row r="225" spans="2:4" ht="18" customHeight="1" x14ac:dyDescent="0.2">
      <c r="B225" s="46" t="s">
        <v>113</v>
      </c>
      <c r="C225" s="63" t="s">
        <v>532</v>
      </c>
      <c r="D225" s="46" t="str">
        <f t="shared" si="3"/>
        <v>please explain the above 20% increase in arrears</v>
      </c>
    </row>
    <row r="226" spans="2:4" ht="18" customHeight="1" x14ac:dyDescent="0.2">
      <c r="B226" s="46" t="s">
        <v>26</v>
      </c>
      <c r="C226" s="63" t="s">
        <v>535</v>
      </c>
      <c r="D226" s="46" t="str">
        <f t="shared" si="3"/>
        <v>Reason for differences</v>
      </c>
    </row>
    <row r="227" spans="2:4" ht="18" customHeight="1" x14ac:dyDescent="0.2">
      <c r="D227" s="46"/>
    </row>
    <row r="228" spans="2:4" ht="18" customHeight="1" x14ac:dyDescent="0.2">
      <c r="D228" s="46"/>
    </row>
    <row r="229" spans="2:4" ht="18" customHeight="1" x14ac:dyDescent="0.2">
      <c r="D229" s="46"/>
    </row>
    <row r="230" spans="2:4" ht="18" customHeight="1" x14ac:dyDescent="0.2">
      <c r="D230" s="46"/>
    </row>
    <row r="231" spans="2:4" ht="18" customHeight="1" x14ac:dyDescent="0.2">
      <c r="D231" s="46"/>
    </row>
    <row r="232" spans="2:4" ht="18" customHeight="1" x14ac:dyDescent="0.2">
      <c r="D232" s="46"/>
    </row>
    <row r="233" spans="2:4" ht="18" customHeight="1" x14ac:dyDescent="0.2">
      <c r="D233" s="46"/>
    </row>
    <row r="234" spans="2:4" ht="18" customHeight="1" x14ac:dyDescent="0.2">
      <c r="D234" s="4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F278-1A89-4E3C-BA30-709ADF0BC646}">
  <dimension ref="A1:D305"/>
  <sheetViews>
    <sheetView showRowColHeaders="0" workbookViewId="0"/>
  </sheetViews>
  <sheetFormatPr defaultColWidth="0" defaultRowHeight="15" zeroHeight="1" x14ac:dyDescent="0.2"/>
  <cols>
    <col min="1" max="1" width="3.109375" style="326" customWidth="1"/>
    <col min="2" max="2" width="96" style="326" customWidth="1"/>
    <col min="3" max="3" width="3.109375" style="326" customWidth="1"/>
    <col min="4" max="4" width="0" style="326" hidden="1" customWidth="1"/>
    <col min="5" max="16384" width="8.88671875" style="326" hidden="1"/>
  </cols>
  <sheetData>
    <row r="1" spans="1:3" ht="15.75" thickBot="1" x14ac:dyDescent="0.25">
      <c r="A1" s="348"/>
      <c r="B1" s="348"/>
      <c r="C1" s="328"/>
    </row>
    <row r="2" spans="1:3" ht="18" x14ac:dyDescent="0.2">
      <c r="A2" s="348"/>
      <c r="B2" s="347" t="s">
        <v>3580</v>
      </c>
      <c r="C2" s="328"/>
    </row>
    <row r="3" spans="1:3" ht="18" x14ac:dyDescent="0.2">
      <c r="A3" s="328"/>
      <c r="B3" s="346" t="s">
        <v>3579</v>
      </c>
      <c r="C3" s="328"/>
    </row>
    <row r="4" spans="1:3" x14ac:dyDescent="0.2">
      <c r="A4" s="328"/>
      <c r="B4" s="341"/>
      <c r="C4" s="328"/>
    </row>
    <row r="5" spans="1:3" ht="18" x14ac:dyDescent="0.2">
      <c r="A5" s="328"/>
      <c r="B5" s="345" t="s">
        <v>3578</v>
      </c>
      <c r="C5" s="328"/>
    </row>
    <row r="6" spans="1:3" x14ac:dyDescent="0.2">
      <c r="A6" s="328"/>
      <c r="B6" s="341" t="s">
        <v>3577</v>
      </c>
      <c r="C6" s="328"/>
    </row>
    <row r="7" spans="1:3" s="342" customFormat="1" x14ac:dyDescent="0.2">
      <c r="A7" s="343"/>
      <c r="B7" s="344" t="s">
        <v>3568</v>
      </c>
      <c r="C7" s="343"/>
    </row>
    <row r="8" spans="1:3" x14ac:dyDescent="0.2">
      <c r="A8" s="328"/>
      <c r="B8" s="341" t="s">
        <v>3563</v>
      </c>
      <c r="C8" s="328"/>
    </row>
    <row r="9" spans="1:3" s="342" customFormat="1" x14ac:dyDescent="0.2">
      <c r="A9" s="343"/>
      <c r="B9" s="344" t="s">
        <v>3742</v>
      </c>
      <c r="C9" s="343"/>
    </row>
    <row r="10" spans="1:3" x14ac:dyDescent="0.2">
      <c r="A10" s="328"/>
      <c r="B10" s="344" t="s">
        <v>3557</v>
      </c>
      <c r="C10" s="328"/>
    </row>
    <row r="11" spans="1:3" x14ac:dyDescent="0.2">
      <c r="A11" s="328"/>
      <c r="B11" s="344" t="s">
        <v>3554</v>
      </c>
      <c r="C11" s="328"/>
    </row>
    <row r="12" spans="1:3" x14ac:dyDescent="0.2">
      <c r="A12" s="328"/>
      <c r="B12" s="344" t="s">
        <v>3552</v>
      </c>
      <c r="C12" s="328"/>
    </row>
    <row r="13" spans="1:3" x14ac:dyDescent="0.2">
      <c r="A13" s="328"/>
      <c r="B13" s="344" t="s">
        <v>3546</v>
      </c>
      <c r="C13" s="328"/>
    </row>
    <row r="14" spans="1:3" x14ac:dyDescent="0.2">
      <c r="A14" s="328"/>
      <c r="B14" s="344" t="s">
        <v>3543</v>
      </c>
      <c r="C14" s="328"/>
    </row>
    <row r="15" spans="1:3" x14ac:dyDescent="0.2">
      <c r="A15" s="328"/>
      <c r="B15" s="344" t="s">
        <v>3540</v>
      </c>
      <c r="C15" s="328"/>
    </row>
    <row r="16" spans="1:3" s="342" customFormat="1" x14ac:dyDescent="0.2">
      <c r="A16" s="343"/>
      <c r="B16" s="344" t="s">
        <v>3534</v>
      </c>
      <c r="C16" s="343"/>
    </row>
    <row r="17" spans="1:3" s="342" customFormat="1" x14ac:dyDescent="0.2">
      <c r="A17" s="343"/>
      <c r="B17" s="344" t="s">
        <v>3532</v>
      </c>
      <c r="C17" s="343"/>
    </row>
    <row r="18" spans="1:3" s="342" customFormat="1" x14ac:dyDescent="0.2">
      <c r="A18" s="343"/>
      <c r="B18" s="344" t="s">
        <v>3530</v>
      </c>
      <c r="C18" s="343"/>
    </row>
    <row r="19" spans="1:3" s="342" customFormat="1" x14ac:dyDescent="0.2">
      <c r="A19" s="343"/>
      <c r="B19" s="344" t="s">
        <v>3528</v>
      </c>
      <c r="C19" s="343"/>
    </row>
    <row r="20" spans="1:3" x14ac:dyDescent="0.2">
      <c r="A20" s="328"/>
      <c r="B20" s="341" t="s">
        <v>3519</v>
      </c>
      <c r="C20" s="328"/>
    </row>
    <row r="21" spans="1:3" x14ac:dyDescent="0.2">
      <c r="A21" s="328"/>
      <c r="B21" s="344" t="s">
        <v>3518</v>
      </c>
      <c r="C21" s="328"/>
    </row>
    <row r="22" spans="1:3" x14ac:dyDescent="0.2">
      <c r="A22" s="328"/>
      <c r="B22" s="344" t="s">
        <v>3515</v>
      </c>
      <c r="C22" s="328"/>
    </row>
    <row r="23" spans="1:3" x14ac:dyDescent="0.2">
      <c r="A23" s="328"/>
      <c r="B23" s="344" t="s">
        <v>3509</v>
      </c>
      <c r="C23" s="328"/>
    </row>
    <row r="24" spans="1:3" x14ac:dyDescent="0.2">
      <c r="A24" s="328"/>
      <c r="B24" s="344" t="s">
        <v>3503</v>
      </c>
      <c r="C24" s="328"/>
    </row>
    <row r="25" spans="1:3" x14ac:dyDescent="0.2">
      <c r="A25" s="328"/>
      <c r="B25" s="344" t="s">
        <v>3496</v>
      </c>
      <c r="C25" s="328"/>
    </row>
    <row r="26" spans="1:3" s="342" customFormat="1" x14ac:dyDescent="0.2">
      <c r="A26" s="343"/>
      <c r="B26" s="344" t="s">
        <v>3486</v>
      </c>
      <c r="C26" s="343"/>
    </row>
    <row r="27" spans="1:3" s="342" customFormat="1" x14ac:dyDescent="0.2">
      <c r="A27" s="343"/>
      <c r="B27" s="344" t="s">
        <v>3484</v>
      </c>
      <c r="C27" s="343"/>
    </row>
    <row r="28" spans="1:3" s="342" customFormat="1" x14ac:dyDescent="0.2">
      <c r="A28" s="343"/>
      <c r="B28" s="344" t="s">
        <v>3482</v>
      </c>
      <c r="C28" s="343"/>
    </row>
    <row r="29" spans="1:3" s="342" customFormat="1" x14ac:dyDescent="0.2">
      <c r="A29" s="343"/>
      <c r="B29" s="344" t="s">
        <v>3475</v>
      </c>
      <c r="C29" s="343"/>
    </row>
    <row r="30" spans="1:3" s="342" customFormat="1" x14ac:dyDescent="0.2">
      <c r="A30" s="343"/>
      <c r="B30" s="344" t="s">
        <v>3467</v>
      </c>
      <c r="C30" s="343"/>
    </row>
    <row r="31" spans="1:3" x14ac:dyDescent="0.2">
      <c r="A31" s="328"/>
      <c r="B31" s="341" t="s">
        <v>3465</v>
      </c>
      <c r="C31" s="328"/>
    </row>
    <row r="32" spans="1:3" x14ac:dyDescent="0.2">
      <c r="A32" s="328"/>
      <c r="B32" s="341" t="s">
        <v>3458</v>
      </c>
      <c r="C32" s="328"/>
    </row>
    <row r="33" spans="1:3" x14ac:dyDescent="0.2">
      <c r="A33" s="328"/>
      <c r="B33" s="341" t="s">
        <v>3449</v>
      </c>
      <c r="C33" s="328"/>
    </row>
    <row r="34" spans="1:3" x14ac:dyDescent="0.2">
      <c r="A34" s="328"/>
      <c r="B34" s="330"/>
      <c r="C34" s="328"/>
    </row>
    <row r="35" spans="1:3" ht="18" x14ac:dyDescent="0.2">
      <c r="A35" s="328"/>
      <c r="B35" s="333" t="s">
        <v>3577</v>
      </c>
      <c r="C35" s="328"/>
    </row>
    <row r="36" spans="1:3" ht="75" x14ac:dyDescent="0.2">
      <c r="A36" s="328"/>
      <c r="B36" s="331" t="s">
        <v>3576</v>
      </c>
      <c r="C36" s="328"/>
    </row>
    <row r="37" spans="1:3" x14ac:dyDescent="0.2">
      <c r="A37" s="328"/>
      <c r="B37" s="331"/>
      <c r="C37" s="328"/>
    </row>
    <row r="38" spans="1:3" ht="30" x14ac:dyDescent="0.2">
      <c r="A38" s="328"/>
      <c r="B38" s="331" t="s">
        <v>3575</v>
      </c>
      <c r="C38" s="328"/>
    </row>
    <row r="39" spans="1:3" x14ac:dyDescent="0.2">
      <c r="A39" s="328"/>
      <c r="B39" s="331"/>
      <c r="C39" s="328"/>
    </row>
    <row r="40" spans="1:3" ht="45" x14ac:dyDescent="0.2">
      <c r="A40" s="328"/>
      <c r="B40" s="331" t="s">
        <v>3574</v>
      </c>
      <c r="C40" s="328"/>
    </row>
    <row r="41" spans="1:3" x14ac:dyDescent="0.2">
      <c r="A41" s="328"/>
      <c r="B41" s="330"/>
      <c r="C41" s="328"/>
    </row>
    <row r="42" spans="1:3" ht="30" x14ac:dyDescent="0.2">
      <c r="A42" s="328"/>
      <c r="B42" s="331" t="s">
        <v>3573</v>
      </c>
      <c r="C42" s="328"/>
    </row>
    <row r="43" spans="1:3" x14ac:dyDescent="0.2">
      <c r="A43" s="328"/>
      <c r="B43" s="330"/>
      <c r="C43" s="328"/>
    </row>
    <row r="44" spans="1:3" ht="76.5" x14ac:dyDescent="0.2">
      <c r="A44" s="328"/>
      <c r="B44" s="331" t="s">
        <v>3572</v>
      </c>
      <c r="C44" s="328"/>
    </row>
    <row r="45" spans="1:3" x14ac:dyDescent="0.2">
      <c r="A45" s="328"/>
      <c r="B45" s="330"/>
      <c r="C45" s="328"/>
    </row>
    <row r="46" spans="1:3" ht="60" x14ac:dyDescent="0.2">
      <c r="A46" s="328"/>
      <c r="B46" s="331" t="s">
        <v>3571</v>
      </c>
      <c r="C46" s="328"/>
    </row>
    <row r="47" spans="1:3" x14ac:dyDescent="0.2">
      <c r="A47" s="328"/>
      <c r="B47" s="330"/>
      <c r="C47" s="328"/>
    </row>
    <row r="48" spans="1:3" ht="30" x14ac:dyDescent="0.2">
      <c r="A48" s="328"/>
      <c r="B48" s="331" t="s">
        <v>3570</v>
      </c>
      <c r="C48" s="328"/>
    </row>
    <row r="49" spans="1:3" x14ac:dyDescent="0.2">
      <c r="A49" s="328"/>
      <c r="B49" s="332"/>
      <c r="C49" s="328"/>
    </row>
    <row r="50" spans="1:3" ht="60" x14ac:dyDescent="0.2">
      <c r="A50" s="328"/>
      <c r="B50" s="331" t="s">
        <v>3569</v>
      </c>
      <c r="C50" s="328"/>
    </row>
    <row r="51" spans="1:3" ht="15.75" x14ac:dyDescent="0.2">
      <c r="A51" s="328"/>
      <c r="B51" s="340"/>
      <c r="C51" s="328"/>
    </row>
    <row r="52" spans="1:3" ht="15.75" x14ac:dyDescent="0.2">
      <c r="A52" s="328"/>
      <c r="B52" s="338" t="s">
        <v>3568</v>
      </c>
      <c r="C52" s="328"/>
    </row>
    <row r="53" spans="1:3" ht="60.75" x14ac:dyDescent="0.2">
      <c r="A53" s="328"/>
      <c r="B53" s="331" t="s">
        <v>3567</v>
      </c>
      <c r="C53" s="328"/>
    </row>
    <row r="54" spans="1:3" x14ac:dyDescent="0.2">
      <c r="A54" s="328"/>
      <c r="B54" s="339"/>
      <c r="C54" s="328"/>
    </row>
    <row r="55" spans="1:3" ht="45" x14ac:dyDescent="0.2">
      <c r="A55" s="328"/>
      <c r="B55" s="332" t="s">
        <v>3566</v>
      </c>
      <c r="C55" s="328"/>
    </row>
    <row r="56" spans="1:3" x14ac:dyDescent="0.2">
      <c r="A56" s="328"/>
      <c r="B56" s="332" t="s">
        <v>3471</v>
      </c>
      <c r="C56" s="328"/>
    </row>
    <row r="57" spans="1:3" x14ac:dyDescent="0.2">
      <c r="A57" s="328"/>
      <c r="B57" s="339"/>
      <c r="C57" s="328"/>
    </row>
    <row r="58" spans="1:3" ht="30" x14ac:dyDescent="0.2">
      <c r="A58" s="328"/>
      <c r="B58" s="332" t="s">
        <v>3565</v>
      </c>
      <c r="C58" s="328"/>
    </row>
    <row r="59" spans="1:3" x14ac:dyDescent="0.2">
      <c r="A59" s="328"/>
      <c r="B59" s="332" t="s">
        <v>3469</v>
      </c>
      <c r="C59" s="328"/>
    </row>
    <row r="60" spans="1:3" x14ac:dyDescent="0.2">
      <c r="A60" s="328"/>
      <c r="B60" s="339"/>
      <c r="C60" s="328"/>
    </row>
    <row r="61" spans="1:3" ht="30" x14ac:dyDescent="0.2">
      <c r="A61" s="328"/>
      <c r="B61" s="332" t="s">
        <v>3564</v>
      </c>
      <c r="C61" s="328"/>
    </row>
    <row r="62" spans="1:3" x14ac:dyDescent="0.2">
      <c r="A62" s="328"/>
      <c r="B62" s="330"/>
      <c r="C62" s="328"/>
    </row>
    <row r="63" spans="1:3" ht="15.75" x14ac:dyDescent="0.2">
      <c r="A63" s="328"/>
      <c r="B63" s="338" t="s">
        <v>3563</v>
      </c>
      <c r="C63" s="328"/>
    </row>
    <row r="64" spans="1:3" ht="15.75" x14ac:dyDescent="0.2">
      <c r="A64" s="328"/>
      <c r="B64" s="338"/>
      <c r="C64" s="328"/>
    </row>
    <row r="65" spans="1:3" ht="15.75" x14ac:dyDescent="0.2">
      <c r="A65" s="328"/>
      <c r="B65" s="338" t="s">
        <v>3739</v>
      </c>
      <c r="C65" s="328"/>
    </row>
    <row r="66" spans="1:3" ht="60" x14ac:dyDescent="0.2">
      <c r="A66" s="328"/>
      <c r="B66" s="331" t="s">
        <v>3562</v>
      </c>
      <c r="C66" s="328"/>
    </row>
    <row r="67" spans="1:3" x14ac:dyDescent="0.2">
      <c r="A67" s="328"/>
      <c r="B67" s="331"/>
      <c r="C67" s="328"/>
    </row>
    <row r="68" spans="1:3" x14ac:dyDescent="0.2">
      <c r="A68" s="328"/>
      <c r="B68" s="331" t="s">
        <v>3561</v>
      </c>
      <c r="C68" s="328"/>
    </row>
    <row r="69" spans="1:3" x14ac:dyDescent="0.2">
      <c r="A69" s="328"/>
      <c r="B69" s="331" t="s">
        <v>3560</v>
      </c>
      <c r="C69" s="328"/>
    </row>
    <row r="70" spans="1:3" x14ac:dyDescent="0.2">
      <c r="A70" s="328"/>
      <c r="B70" s="330"/>
      <c r="C70" s="328"/>
    </row>
    <row r="71" spans="1:3" x14ac:dyDescent="0.2">
      <c r="A71" s="328"/>
      <c r="B71" s="331" t="s">
        <v>3559</v>
      </c>
      <c r="C71" s="328"/>
    </row>
    <row r="72" spans="1:3" ht="30" x14ac:dyDescent="0.2">
      <c r="A72" s="328"/>
      <c r="B72" s="332" t="s">
        <v>3558</v>
      </c>
      <c r="C72" s="328"/>
    </row>
    <row r="73" spans="1:3" x14ac:dyDescent="0.2">
      <c r="A73" s="328"/>
      <c r="B73" s="330" t="s">
        <v>3469</v>
      </c>
      <c r="C73" s="328"/>
    </row>
    <row r="74" spans="1:3" x14ac:dyDescent="0.2">
      <c r="A74" s="328"/>
      <c r="B74" s="330"/>
      <c r="C74" s="328"/>
    </row>
    <row r="75" spans="1:3" ht="30" x14ac:dyDescent="0.2">
      <c r="A75" s="328"/>
      <c r="B75" s="332" t="s">
        <v>3744</v>
      </c>
      <c r="C75" s="328"/>
    </row>
    <row r="76" spans="1:3" x14ac:dyDescent="0.2">
      <c r="A76" s="328"/>
      <c r="B76" s="330"/>
      <c r="C76" s="328"/>
    </row>
    <row r="77" spans="1:3" ht="15.75" x14ac:dyDescent="0.2">
      <c r="A77" s="328"/>
      <c r="B77" s="338" t="s">
        <v>3557</v>
      </c>
      <c r="C77" s="328"/>
    </row>
    <row r="78" spans="1:3" x14ac:dyDescent="0.2">
      <c r="A78" s="328"/>
      <c r="B78" s="331" t="s">
        <v>3556</v>
      </c>
      <c r="C78" s="328"/>
    </row>
    <row r="79" spans="1:3" x14ac:dyDescent="0.2">
      <c r="A79" s="328"/>
      <c r="B79" s="330"/>
      <c r="C79" s="328"/>
    </row>
    <row r="80" spans="1:3" ht="45" x14ac:dyDescent="0.2">
      <c r="A80" s="328"/>
      <c r="B80" s="331" t="s">
        <v>3555</v>
      </c>
      <c r="C80" s="328"/>
    </row>
    <row r="81" spans="1:3" x14ac:dyDescent="0.2">
      <c r="A81" s="328"/>
      <c r="B81" s="330"/>
      <c r="C81" s="328"/>
    </row>
    <row r="82" spans="1:3" ht="30" x14ac:dyDescent="0.2">
      <c r="A82" s="328"/>
      <c r="B82" s="332" t="s">
        <v>3536</v>
      </c>
      <c r="C82" s="328"/>
    </row>
    <row r="83" spans="1:3" x14ac:dyDescent="0.2">
      <c r="A83" s="328"/>
      <c r="B83" s="330"/>
      <c r="C83" s="328"/>
    </row>
    <row r="84" spans="1:3" ht="45" x14ac:dyDescent="0.2">
      <c r="A84" s="328"/>
      <c r="B84" s="332" t="s">
        <v>3535</v>
      </c>
      <c r="C84" s="328"/>
    </row>
    <row r="85" spans="1:3" x14ac:dyDescent="0.2">
      <c r="A85" s="328"/>
      <c r="B85" s="330"/>
      <c r="C85" s="328"/>
    </row>
    <row r="86" spans="1:3" ht="15.75" x14ac:dyDescent="0.2">
      <c r="A86" s="328"/>
      <c r="B86" s="338" t="s">
        <v>3554</v>
      </c>
      <c r="C86" s="328"/>
    </row>
    <row r="87" spans="1:3" ht="60" x14ac:dyDescent="0.2">
      <c r="A87" s="328"/>
      <c r="B87" s="331" t="s">
        <v>3553</v>
      </c>
      <c r="C87" s="328"/>
    </row>
    <row r="88" spans="1:3" x14ac:dyDescent="0.2">
      <c r="A88" s="328"/>
      <c r="B88" s="330"/>
      <c r="C88" s="328"/>
    </row>
    <row r="89" spans="1:3" ht="30" x14ac:dyDescent="0.2">
      <c r="A89" s="328"/>
      <c r="B89" s="332" t="s">
        <v>3536</v>
      </c>
      <c r="C89" s="328"/>
    </row>
    <row r="90" spans="1:3" x14ac:dyDescent="0.2">
      <c r="A90" s="328"/>
      <c r="B90" s="330"/>
      <c r="C90" s="328"/>
    </row>
    <row r="91" spans="1:3" ht="45" x14ac:dyDescent="0.2">
      <c r="A91" s="328"/>
      <c r="B91" s="332" t="s">
        <v>3535</v>
      </c>
      <c r="C91" s="328"/>
    </row>
    <row r="92" spans="1:3" x14ac:dyDescent="0.2">
      <c r="A92" s="328"/>
      <c r="B92" s="330"/>
      <c r="C92" s="328"/>
    </row>
    <row r="93" spans="1:3" ht="15.75" x14ac:dyDescent="0.2">
      <c r="A93" s="328"/>
      <c r="B93" s="338" t="s">
        <v>3552</v>
      </c>
      <c r="C93" s="328"/>
    </row>
    <row r="94" spans="1:3" ht="45" x14ac:dyDescent="0.2">
      <c r="A94" s="328"/>
      <c r="B94" s="331" t="s">
        <v>3551</v>
      </c>
      <c r="C94" s="328"/>
    </row>
    <row r="95" spans="1:3" x14ac:dyDescent="0.2">
      <c r="A95" s="328"/>
      <c r="B95" s="331"/>
      <c r="C95" s="328"/>
    </row>
    <row r="96" spans="1:3" x14ac:dyDescent="0.2">
      <c r="A96" s="328"/>
      <c r="B96" s="331" t="s">
        <v>3550</v>
      </c>
      <c r="C96" s="328"/>
    </row>
    <row r="97" spans="1:3" x14ac:dyDescent="0.2">
      <c r="A97" s="328"/>
      <c r="B97" s="330"/>
      <c r="C97" s="328"/>
    </row>
    <row r="98" spans="1:3" ht="30" x14ac:dyDescent="0.2">
      <c r="A98" s="328"/>
      <c r="B98" s="332" t="s">
        <v>3536</v>
      </c>
      <c r="C98" s="328"/>
    </row>
    <row r="99" spans="1:3" x14ac:dyDescent="0.2">
      <c r="A99" s="328"/>
      <c r="B99" s="330"/>
      <c r="C99" s="328"/>
    </row>
    <row r="100" spans="1:3" ht="45" x14ac:dyDescent="0.2">
      <c r="A100" s="328"/>
      <c r="B100" s="332" t="s">
        <v>3535</v>
      </c>
      <c r="C100" s="328"/>
    </row>
    <row r="101" spans="1:3" x14ac:dyDescent="0.2">
      <c r="A101" s="328"/>
      <c r="B101" s="330"/>
      <c r="C101" s="328"/>
    </row>
    <row r="102" spans="1:3" ht="30" x14ac:dyDescent="0.2">
      <c r="A102" s="328"/>
      <c r="B102" s="331" t="s">
        <v>3549</v>
      </c>
      <c r="C102" s="328"/>
    </row>
    <row r="103" spans="1:3" x14ac:dyDescent="0.2">
      <c r="A103" s="328"/>
      <c r="B103" s="331" t="s">
        <v>3381</v>
      </c>
      <c r="C103" s="328"/>
    </row>
    <row r="104" spans="1:3" ht="45" x14ac:dyDescent="0.2">
      <c r="A104" s="328"/>
      <c r="B104" s="331" t="s">
        <v>3548</v>
      </c>
      <c r="C104" s="328"/>
    </row>
    <row r="105" spans="1:3" x14ac:dyDescent="0.2">
      <c r="A105" s="328"/>
      <c r="B105" s="332"/>
      <c r="C105" s="328"/>
    </row>
    <row r="106" spans="1:3" ht="30" x14ac:dyDescent="0.2">
      <c r="A106" s="328"/>
      <c r="B106" s="331" t="s">
        <v>3547</v>
      </c>
      <c r="C106" s="328"/>
    </row>
    <row r="107" spans="1:3" x14ac:dyDescent="0.2">
      <c r="A107" s="328"/>
      <c r="B107" s="330"/>
      <c r="C107" s="328"/>
    </row>
    <row r="108" spans="1:3" ht="15.75" x14ac:dyDescent="0.2">
      <c r="A108" s="328"/>
      <c r="B108" s="338" t="s">
        <v>3546</v>
      </c>
      <c r="C108" s="328"/>
    </row>
    <row r="109" spans="1:3" ht="90" x14ac:dyDescent="0.2">
      <c r="A109" s="328"/>
      <c r="B109" s="331" t="s">
        <v>3545</v>
      </c>
      <c r="C109" s="328"/>
    </row>
    <row r="110" spans="1:3" x14ac:dyDescent="0.2">
      <c r="A110" s="328"/>
      <c r="B110" s="330"/>
      <c r="C110" s="328"/>
    </row>
    <row r="111" spans="1:3" ht="45" x14ac:dyDescent="0.2">
      <c r="A111" s="328"/>
      <c r="B111" s="331" t="s">
        <v>3544</v>
      </c>
      <c r="C111" s="328"/>
    </row>
    <row r="112" spans="1:3" x14ac:dyDescent="0.2">
      <c r="A112" s="328"/>
      <c r="B112" s="330"/>
      <c r="C112" s="328"/>
    </row>
    <row r="113" spans="1:3" ht="30" x14ac:dyDescent="0.2">
      <c r="A113" s="328"/>
      <c r="B113" s="332" t="s">
        <v>3536</v>
      </c>
      <c r="C113" s="328"/>
    </row>
    <row r="114" spans="1:3" x14ac:dyDescent="0.2">
      <c r="A114" s="328"/>
      <c r="B114" s="330"/>
      <c r="C114" s="328"/>
    </row>
    <row r="115" spans="1:3" ht="45" x14ac:dyDescent="0.2">
      <c r="A115" s="328"/>
      <c r="B115" s="332" t="s">
        <v>3535</v>
      </c>
      <c r="C115" s="328"/>
    </row>
    <row r="116" spans="1:3" x14ac:dyDescent="0.2">
      <c r="A116" s="328"/>
      <c r="B116" s="330"/>
      <c r="C116" s="328"/>
    </row>
    <row r="117" spans="1:3" ht="15.75" x14ac:dyDescent="0.2">
      <c r="A117" s="328"/>
      <c r="B117" s="338" t="s">
        <v>3543</v>
      </c>
      <c r="C117" s="328"/>
    </row>
    <row r="118" spans="1:3" ht="45" x14ac:dyDescent="0.2">
      <c r="A118" s="328"/>
      <c r="B118" s="331" t="s">
        <v>3542</v>
      </c>
      <c r="C118" s="328"/>
    </row>
    <row r="119" spans="1:3" x14ac:dyDescent="0.2">
      <c r="A119" s="328"/>
      <c r="B119" s="330"/>
      <c r="C119" s="328"/>
    </row>
    <row r="120" spans="1:3" ht="30" x14ac:dyDescent="0.2">
      <c r="A120" s="328"/>
      <c r="B120" s="331" t="s">
        <v>3541</v>
      </c>
      <c r="C120" s="328"/>
    </row>
    <row r="121" spans="1:3" x14ac:dyDescent="0.2">
      <c r="A121" s="328"/>
      <c r="B121" s="330"/>
      <c r="C121" s="328"/>
    </row>
    <row r="122" spans="1:3" ht="30" x14ac:dyDescent="0.2">
      <c r="A122" s="328"/>
      <c r="B122" s="332" t="s">
        <v>3536</v>
      </c>
      <c r="C122" s="328"/>
    </row>
    <row r="123" spans="1:3" x14ac:dyDescent="0.2">
      <c r="A123" s="328"/>
      <c r="B123" s="330"/>
      <c r="C123" s="328"/>
    </row>
    <row r="124" spans="1:3" ht="45" x14ac:dyDescent="0.2">
      <c r="A124" s="328"/>
      <c r="B124" s="332" t="s">
        <v>3535</v>
      </c>
      <c r="C124" s="328"/>
    </row>
    <row r="125" spans="1:3" x14ac:dyDescent="0.2">
      <c r="A125" s="328"/>
      <c r="B125" s="332"/>
      <c r="C125" s="328"/>
    </row>
    <row r="126" spans="1:3" ht="15.75" x14ac:dyDescent="0.2">
      <c r="A126" s="328"/>
      <c r="B126" s="338" t="s">
        <v>3540</v>
      </c>
      <c r="C126" s="328"/>
    </row>
    <row r="127" spans="1:3" x14ac:dyDescent="0.2">
      <c r="A127" s="328"/>
      <c r="B127" s="331" t="s">
        <v>3539</v>
      </c>
      <c r="C127" s="328"/>
    </row>
    <row r="128" spans="1:3" x14ac:dyDescent="0.2">
      <c r="A128" s="328"/>
      <c r="B128" s="332"/>
      <c r="C128" s="328"/>
    </row>
    <row r="129" spans="1:3" ht="30" x14ac:dyDescent="0.2">
      <c r="A129" s="328"/>
      <c r="B129" s="331" t="s">
        <v>3538</v>
      </c>
      <c r="C129" s="328"/>
    </row>
    <row r="130" spans="1:3" x14ac:dyDescent="0.2">
      <c r="A130" s="328"/>
      <c r="B130" s="332"/>
      <c r="C130" s="328"/>
    </row>
    <row r="131" spans="1:3" x14ac:dyDescent="0.2">
      <c r="A131" s="328"/>
      <c r="B131" s="331" t="s">
        <v>3537</v>
      </c>
      <c r="C131" s="328"/>
    </row>
    <row r="132" spans="1:3" x14ac:dyDescent="0.2">
      <c r="A132" s="328"/>
      <c r="B132" s="330"/>
      <c r="C132" s="328"/>
    </row>
    <row r="133" spans="1:3" ht="30" x14ac:dyDescent="0.2">
      <c r="A133" s="328"/>
      <c r="B133" s="332" t="s">
        <v>3536</v>
      </c>
      <c r="C133" s="328"/>
    </row>
    <row r="134" spans="1:3" x14ac:dyDescent="0.2">
      <c r="A134" s="328"/>
      <c r="B134" s="330"/>
      <c r="C134" s="328"/>
    </row>
    <row r="135" spans="1:3" ht="45" x14ac:dyDescent="0.2">
      <c r="A135" s="328"/>
      <c r="B135" s="332" t="s">
        <v>3535</v>
      </c>
      <c r="C135" s="328"/>
    </row>
    <row r="136" spans="1:3" x14ac:dyDescent="0.2">
      <c r="A136" s="328"/>
      <c r="B136" s="330"/>
      <c r="C136" s="328"/>
    </row>
    <row r="137" spans="1:3" ht="15.75" x14ac:dyDescent="0.2">
      <c r="A137" s="328"/>
      <c r="B137" s="338" t="s">
        <v>3534</v>
      </c>
      <c r="C137" s="328"/>
    </row>
    <row r="138" spans="1:3" ht="30" x14ac:dyDescent="0.2">
      <c r="A138" s="328"/>
      <c r="B138" s="331" t="s">
        <v>3533</v>
      </c>
      <c r="C138" s="328"/>
    </row>
    <row r="139" spans="1:3" ht="15.75" x14ac:dyDescent="0.2">
      <c r="A139" s="328"/>
      <c r="B139" s="338"/>
      <c r="C139" s="328"/>
    </row>
    <row r="140" spans="1:3" ht="15.75" x14ac:dyDescent="0.2">
      <c r="A140" s="328"/>
      <c r="B140" s="338" t="s">
        <v>3532</v>
      </c>
      <c r="C140" s="328"/>
    </row>
    <row r="141" spans="1:3" ht="46.5" x14ac:dyDescent="0.2">
      <c r="A141" s="328"/>
      <c r="B141" s="331" t="s">
        <v>3531</v>
      </c>
      <c r="C141" s="328"/>
    </row>
    <row r="142" spans="1:3" x14ac:dyDescent="0.2">
      <c r="A142" s="328"/>
      <c r="B142" s="330"/>
      <c r="C142" s="328"/>
    </row>
    <row r="143" spans="1:3" ht="15.75" x14ac:dyDescent="0.2">
      <c r="A143" s="328"/>
      <c r="B143" s="338" t="s">
        <v>3530</v>
      </c>
      <c r="C143" s="328"/>
    </row>
    <row r="144" spans="1:3" ht="45" x14ac:dyDescent="0.2">
      <c r="A144" s="328"/>
      <c r="B144" s="331" t="s">
        <v>3529</v>
      </c>
      <c r="C144" s="328"/>
    </row>
    <row r="145" spans="1:3" x14ac:dyDescent="0.2">
      <c r="A145" s="328"/>
      <c r="B145" s="330"/>
      <c r="C145" s="328"/>
    </row>
    <row r="146" spans="1:3" ht="15.75" x14ac:dyDescent="0.2">
      <c r="A146" s="328"/>
      <c r="B146" s="338" t="s">
        <v>3528</v>
      </c>
      <c r="C146" s="328"/>
    </row>
    <row r="147" spans="1:3" ht="30" x14ac:dyDescent="0.2">
      <c r="A147" s="328"/>
      <c r="B147" s="331" t="s">
        <v>3527</v>
      </c>
      <c r="C147" s="328"/>
    </row>
    <row r="148" spans="1:3" x14ac:dyDescent="0.2">
      <c r="A148" s="328"/>
      <c r="B148" s="331"/>
      <c r="C148" s="328"/>
    </row>
    <row r="149" spans="1:3" x14ac:dyDescent="0.2">
      <c r="A149" s="328"/>
      <c r="B149" s="331" t="s">
        <v>3526</v>
      </c>
      <c r="C149" s="328"/>
    </row>
    <row r="150" spans="1:3" x14ac:dyDescent="0.2">
      <c r="A150" s="328"/>
      <c r="B150" s="331"/>
      <c r="C150" s="328"/>
    </row>
    <row r="151" spans="1:3" ht="30" x14ac:dyDescent="0.2">
      <c r="A151" s="328"/>
      <c r="B151" s="332" t="s">
        <v>3525</v>
      </c>
      <c r="C151" s="328"/>
    </row>
    <row r="152" spans="1:3" x14ac:dyDescent="0.2">
      <c r="A152" s="328"/>
      <c r="B152" s="332"/>
      <c r="C152" s="328"/>
    </row>
    <row r="153" spans="1:3" ht="30" x14ac:dyDescent="0.2">
      <c r="A153" s="328"/>
      <c r="B153" s="332" t="s">
        <v>3524</v>
      </c>
      <c r="C153" s="328"/>
    </row>
    <row r="154" spans="1:3" x14ac:dyDescent="0.2">
      <c r="A154" s="328"/>
      <c r="B154" s="332" t="s">
        <v>3381</v>
      </c>
      <c r="C154" s="328"/>
    </row>
    <row r="155" spans="1:3" ht="30" x14ac:dyDescent="0.2">
      <c r="A155" s="328"/>
      <c r="B155" s="332" t="s">
        <v>3523</v>
      </c>
      <c r="C155" s="328"/>
    </row>
    <row r="156" spans="1:3" x14ac:dyDescent="0.2">
      <c r="A156" s="328"/>
      <c r="B156" s="331"/>
      <c r="C156" s="328"/>
    </row>
    <row r="157" spans="1:3" ht="30" x14ac:dyDescent="0.2">
      <c r="A157" s="328"/>
      <c r="B157" s="331" t="s">
        <v>3522</v>
      </c>
      <c r="C157" s="328"/>
    </row>
    <row r="158" spans="1:3" x14ac:dyDescent="0.2">
      <c r="A158" s="328"/>
      <c r="B158" s="331"/>
      <c r="C158" s="328"/>
    </row>
    <row r="159" spans="1:3" ht="30" x14ac:dyDescent="0.2">
      <c r="A159" s="328"/>
      <c r="B159" s="331" t="s">
        <v>3521</v>
      </c>
      <c r="C159" s="328"/>
    </row>
    <row r="160" spans="1:3" x14ac:dyDescent="0.2">
      <c r="A160" s="328"/>
      <c r="B160" s="331"/>
      <c r="C160" s="328"/>
    </row>
    <row r="161" spans="1:3" ht="75" x14ac:dyDescent="0.2">
      <c r="A161" s="328"/>
      <c r="B161" s="331" t="s">
        <v>3520</v>
      </c>
      <c r="C161" s="328"/>
    </row>
    <row r="162" spans="1:3" x14ac:dyDescent="0.2">
      <c r="A162" s="328"/>
      <c r="B162" s="331"/>
      <c r="C162" s="328"/>
    </row>
    <row r="163" spans="1:3" ht="18" x14ac:dyDescent="0.2">
      <c r="A163" s="328"/>
      <c r="B163" s="333" t="s">
        <v>3519</v>
      </c>
      <c r="C163" s="328"/>
    </row>
    <row r="164" spans="1:3" x14ac:dyDescent="0.2">
      <c r="A164" s="328"/>
      <c r="B164" s="331"/>
      <c r="C164" s="328"/>
    </row>
    <row r="165" spans="1:3" ht="15.75" x14ac:dyDescent="0.2">
      <c r="A165" s="328"/>
      <c r="B165" s="338" t="s">
        <v>3518</v>
      </c>
      <c r="C165" s="328"/>
    </row>
    <row r="166" spans="1:3" ht="75" x14ac:dyDescent="0.2">
      <c r="A166" s="328"/>
      <c r="B166" s="331" t="s">
        <v>3517</v>
      </c>
      <c r="C166" s="328"/>
    </row>
    <row r="167" spans="1:3" x14ac:dyDescent="0.2">
      <c r="A167" s="328"/>
      <c r="B167" s="331"/>
      <c r="C167" s="328"/>
    </row>
    <row r="168" spans="1:3" x14ac:dyDescent="0.2">
      <c r="A168" s="328"/>
      <c r="B168" s="331" t="s">
        <v>3516</v>
      </c>
      <c r="C168" s="328"/>
    </row>
    <row r="169" spans="1:3" x14ac:dyDescent="0.2">
      <c r="A169" s="328"/>
      <c r="B169" s="331"/>
      <c r="C169" s="328"/>
    </row>
    <row r="170" spans="1:3" x14ac:dyDescent="0.2">
      <c r="A170" s="328"/>
      <c r="B170" s="332" t="s">
        <v>3512</v>
      </c>
      <c r="C170" s="328"/>
    </row>
    <row r="171" spans="1:3" x14ac:dyDescent="0.2">
      <c r="A171" s="328"/>
      <c r="B171" s="332"/>
      <c r="C171" s="328"/>
    </row>
    <row r="172" spans="1:3" ht="30" x14ac:dyDescent="0.2">
      <c r="A172" s="328"/>
      <c r="B172" s="332" t="s">
        <v>3511</v>
      </c>
      <c r="C172" s="328"/>
    </row>
    <row r="173" spans="1:3" x14ac:dyDescent="0.2">
      <c r="A173" s="328"/>
      <c r="B173" s="332"/>
      <c r="C173" s="328"/>
    </row>
    <row r="174" spans="1:3" ht="30" x14ac:dyDescent="0.2">
      <c r="A174" s="328"/>
      <c r="B174" s="332" t="s">
        <v>3510</v>
      </c>
      <c r="C174" s="328"/>
    </row>
    <row r="175" spans="1:3" x14ac:dyDescent="0.2">
      <c r="A175" s="328"/>
      <c r="B175" s="331"/>
      <c r="C175" s="328"/>
    </row>
    <row r="176" spans="1:3" ht="15.75" x14ac:dyDescent="0.2">
      <c r="A176" s="328"/>
      <c r="B176" s="338" t="s">
        <v>3515</v>
      </c>
      <c r="C176" s="328"/>
    </row>
    <row r="177" spans="1:3" ht="45" x14ac:dyDescent="0.2">
      <c r="A177" s="328"/>
      <c r="B177" s="331" t="s">
        <v>3514</v>
      </c>
      <c r="C177" s="328"/>
    </row>
    <row r="178" spans="1:3" x14ac:dyDescent="0.2">
      <c r="A178" s="328"/>
      <c r="B178" s="331"/>
      <c r="C178" s="328"/>
    </row>
    <row r="179" spans="1:3" x14ac:dyDescent="0.2">
      <c r="A179" s="328"/>
      <c r="B179" s="331" t="s">
        <v>3513</v>
      </c>
      <c r="C179" s="328"/>
    </row>
    <row r="180" spans="1:3" x14ac:dyDescent="0.2">
      <c r="A180" s="328"/>
      <c r="B180" s="331"/>
      <c r="C180" s="328"/>
    </row>
    <row r="181" spans="1:3" x14ac:dyDescent="0.2">
      <c r="A181" s="328"/>
      <c r="B181" s="332" t="s">
        <v>3512</v>
      </c>
      <c r="C181" s="328"/>
    </row>
    <row r="182" spans="1:3" x14ac:dyDescent="0.2">
      <c r="A182" s="328"/>
      <c r="B182" s="332"/>
      <c r="C182" s="328"/>
    </row>
    <row r="183" spans="1:3" ht="30" x14ac:dyDescent="0.2">
      <c r="A183" s="328"/>
      <c r="B183" s="332" t="s">
        <v>3511</v>
      </c>
      <c r="C183" s="328"/>
    </row>
    <row r="184" spans="1:3" x14ac:dyDescent="0.2">
      <c r="A184" s="328"/>
      <c r="B184" s="332"/>
      <c r="C184" s="328"/>
    </row>
    <row r="185" spans="1:3" ht="30" x14ac:dyDescent="0.2">
      <c r="A185" s="328"/>
      <c r="B185" s="332" t="s">
        <v>3510</v>
      </c>
      <c r="C185" s="328"/>
    </row>
    <row r="186" spans="1:3" x14ac:dyDescent="0.2">
      <c r="A186" s="328"/>
      <c r="B186" s="331"/>
      <c r="C186" s="328"/>
    </row>
    <row r="187" spans="1:3" ht="15.75" x14ac:dyDescent="0.2">
      <c r="A187" s="328"/>
      <c r="B187" s="338" t="s">
        <v>3509</v>
      </c>
      <c r="C187" s="328"/>
    </row>
    <row r="188" spans="1:3" ht="75" x14ac:dyDescent="0.2">
      <c r="A188" s="328"/>
      <c r="B188" s="331" t="s">
        <v>3508</v>
      </c>
      <c r="C188" s="328"/>
    </row>
    <row r="189" spans="1:3" x14ac:dyDescent="0.2">
      <c r="A189" s="328"/>
      <c r="B189" s="331"/>
      <c r="C189" s="328"/>
    </row>
    <row r="190" spans="1:3" x14ac:dyDescent="0.2">
      <c r="A190" s="328"/>
      <c r="B190" s="331" t="s">
        <v>3507</v>
      </c>
      <c r="C190" s="328"/>
    </row>
    <row r="191" spans="1:3" x14ac:dyDescent="0.2">
      <c r="A191" s="328"/>
      <c r="B191" s="331"/>
      <c r="C191" s="328"/>
    </row>
    <row r="192" spans="1:3" x14ac:dyDescent="0.2">
      <c r="A192" s="328"/>
      <c r="B192" s="332" t="s">
        <v>3506</v>
      </c>
      <c r="C192" s="328"/>
    </row>
    <row r="193" spans="1:3" x14ac:dyDescent="0.2">
      <c r="A193" s="328"/>
      <c r="B193" s="332"/>
      <c r="C193" s="328"/>
    </row>
    <row r="194" spans="1:3" x14ac:dyDescent="0.2">
      <c r="A194" s="328"/>
      <c r="B194" s="332" t="s">
        <v>3505</v>
      </c>
      <c r="C194" s="328"/>
    </row>
    <row r="195" spans="1:3" x14ac:dyDescent="0.2">
      <c r="A195" s="328"/>
      <c r="B195" s="332"/>
      <c r="C195" s="328"/>
    </row>
    <row r="196" spans="1:3" ht="30" x14ac:dyDescent="0.2">
      <c r="A196" s="328"/>
      <c r="B196" s="332" t="s">
        <v>3504</v>
      </c>
      <c r="C196" s="328"/>
    </row>
    <row r="197" spans="1:3" x14ac:dyDescent="0.2">
      <c r="A197" s="328"/>
      <c r="B197" s="331"/>
      <c r="C197" s="328"/>
    </row>
    <row r="198" spans="1:3" ht="15.75" x14ac:dyDescent="0.2">
      <c r="A198" s="328"/>
      <c r="B198" s="338" t="s">
        <v>3503</v>
      </c>
      <c r="C198" s="328"/>
    </row>
    <row r="199" spans="1:3" ht="45" x14ac:dyDescent="0.2">
      <c r="A199" s="328"/>
      <c r="B199" s="331" t="s">
        <v>3502</v>
      </c>
      <c r="C199" s="328"/>
    </row>
    <row r="200" spans="1:3" x14ac:dyDescent="0.2">
      <c r="A200" s="328"/>
      <c r="B200" s="331"/>
      <c r="C200" s="328"/>
    </row>
    <row r="201" spans="1:3" x14ac:dyDescent="0.2">
      <c r="A201" s="328"/>
      <c r="B201" s="331" t="s">
        <v>3501</v>
      </c>
      <c r="C201" s="328"/>
    </row>
    <row r="202" spans="1:3" x14ac:dyDescent="0.2">
      <c r="A202" s="328"/>
      <c r="B202" s="331"/>
      <c r="C202" s="328"/>
    </row>
    <row r="203" spans="1:3" x14ac:dyDescent="0.2">
      <c r="A203" s="328"/>
      <c r="B203" s="332" t="s">
        <v>3500</v>
      </c>
      <c r="C203" s="328"/>
    </row>
    <row r="204" spans="1:3" x14ac:dyDescent="0.2">
      <c r="A204" s="328"/>
      <c r="B204" s="332" t="s">
        <v>3499</v>
      </c>
      <c r="C204" s="328"/>
    </row>
    <row r="205" spans="1:3" x14ac:dyDescent="0.2">
      <c r="A205" s="328"/>
      <c r="B205" s="332"/>
      <c r="C205" s="328"/>
    </row>
    <row r="206" spans="1:3" ht="30" x14ac:dyDescent="0.2">
      <c r="A206" s="328"/>
      <c r="B206" s="332" t="s">
        <v>3498</v>
      </c>
      <c r="C206" s="328"/>
    </row>
    <row r="207" spans="1:3" x14ac:dyDescent="0.2">
      <c r="A207" s="328"/>
      <c r="B207" s="332"/>
      <c r="C207" s="328"/>
    </row>
    <row r="208" spans="1:3" ht="30" x14ac:dyDescent="0.2">
      <c r="A208" s="328"/>
      <c r="B208" s="332" t="s">
        <v>3497</v>
      </c>
      <c r="C208" s="328"/>
    </row>
    <row r="209" spans="1:3" x14ac:dyDescent="0.2">
      <c r="A209" s="328"/>
      <c r="B209" s="331"/>
      <c r="C209" s="328"/>
    </row>
    <row r="210" spans="1:3" ht="15.75" x14ac:dyDescent="0.2">
      <c r="A210" s="328"/>
      <c r="B210" s="338" t="s">
        <v>3496</v>
      </c>
      <c r="C210" s="328"/>
    </row>
    <row r="211" spans="1:3" ht="45" x14ac:dyDescent="0.2">
      <c r="A211" s="328"/>
      <c r="B211" s="331" t="s">
        <v>3495</v>
      </c>
      <c r="C211" s="328"/>
    </row>
    <row r="212" spans="1:3" x14ac:dyDescent="0.2">
      <c r="A212" s="328"/>
      <c r="B212" s="330"/>
      <c r="C212" s="328"/>
    </row>
    <row r="213" spans="1:3" x14ac:dyDescent="0.2">
      <c r="A213" s="328"/>
      <c r="B213" s="331" t="s">
        <v>3494</v>
      </c>
      <c r="C213" s="328"/>
    </row>
    <row r="214" spans="1:3" x14ac:dyDescent="0.2">
      <c r="A214" s="328"/>
      <c r="B214" s="330"/>
      <c r="C214" s="328"/>
    </row>
    <row r="215" spans="1:3" ht="30" x14ac:dyDescent="0.2">
      <c r="A215" s="328"/>
      <c r="B215" s="332" t="s">
        <v>3493</v>
      </c>
      <c r="C215" s="328"/>
    </row>
    <row r="216" spans="1:3" x14ac:dyDescent="0.2">
      <c r="A216" s="328"/>
      <c r="B216" s="332"/>
      <c r="C216" s="328"/>
    </row>
    <row r="217" spans="1:3" ht="30" x14ac:dyDescent="0.2">
      <c r="A217" s="328"/>
      <c r="B217" s="332" t="s">
        <v>3492</v>
      </c>
      <c r="C217" s="328"/>
    </row>
    <row r="218" spans="1:3" x14ac:dyDescent="0.2">
      <c r="A218" s="328"/>
      <c r="B218" s="332"/>
      <c r="C218" s="328"/>
    </row>
    <row r="219" spans="1:3" ht="30" x14ac:dyDescent="0.2">
      <c r="A219" s="328"/>
      <c r="B219" s="332" t="s">
        <v>3491</v>
      </c>
      <c r="C219" s="328"/>
    </row>
    <row r="220" spans="1:3" x14ac:dyDescent="0.2">
      <c r="A220" s="328"/>
      <c r="B220" s="332"/>
      <c r="C220" s="328"/>
    </row>
    <row r="221" spans="1:3" ht="30" x14ac:dyDescent="0.2">
      <c r="A221" s="328"/>
      <c r="B221" s="332" t="s">
        <v>3490</v>
      </c>
      <c r="C221" s="328"/>
    </row>
    <row r="222" spans="1:3" x14ac:dyDescent="0.2">
      <c r="A222" s="328"/>
      <c r="B222" s="332"/>
      <c r="C222" s="328"/>
    </row>
    <row r="223" spans="1:3" ht="45" x14ac:dyDescent="0.2">
      <c r="A223" s="328"/>
      <c r="B223" s="332" t="s">
        <v>3489</v>
      </c>
      <c r="C223" s="328"/>
    </row>
    <row r="224" spans="1:3" x14ac:dyDescent="0.2">
      <c r="A224" s="328"/>
      <c r="B224" s="330"/>
      <c r="C224" s="328"/>
    </row>
    <row r="225" spans="1:3" ht="45" x14ac:dyDescent="0.2">
      <c r="A225" s="328"/>
      <c r="B225" s="332" t="s">
        <v>3488</v>
      </c>
      <c r="C225" s="328"/>
    </row>
    <row r="226" spans="1:3" x14ac:dyDescent="0.2">
      <c r="A226" s="328"/>
      <c r="B226" s="330"/>
      <c r="C226" s="328"/>
    </row>
    <row r="227" spans="1:3" ht="45" x14ac:dyDescent="0.2">
      <c r="A227" s="328"/>
      <c r="B227" s="332" t="s">
        <v>3487</v>
      </c>
      <c r="C227" s="328"/>
    </row>
    <row r="228" spans="1:3" x14ac:dyDescent="0.2">
      <c r="A228" s="328"/>
      <c r="B228" s="332"/>
      <c r="C228" s="328"/>
    </row>
    <row r="229" spans="1:3" ht="15.75" x14ac:dyDescent="0.2">
      <c r="A229" s="328"/>
      <c r="B229" s="338" t="s">
        <v>3486</v>
      </c>
      <c r="C229" s="328"/>
    </row>
    <row r="230" spans="1:3" ht="30" x14ac:dyDescent="0.2">
      <c r="A230" s="328"/>
      <c r="B230" s="332" t="s">
        <v>3485</v>
      </c>
      <c r="C230" s="328"/>
    </row>
    <row r="231" spans="1:3" x14ac:dyDescent="0.2">
      <c r="A231" s="328"/>
      <c r="B231" s="330"/>
      <c r="C231" s="328"/>
    </row>
    <row r="232" spans="1:3" ht="15.75" x14ac:dyDescent="0.2">
      <c r="A232" s="328"/>
      <c r="B232" s="338" t="s">
        <v>3484</v>
      </c>
      <c r="C232" s="328"/>
    </row>
    <row r="233" spans="1:3" ht="45" x14ac:dyDescent="0.2">
      <c r="A233" s="328"/>
      <c r="B233" s="331" t="s">
        <v>3483</v>
      </c>
      <c r="C233" s="328"/>
    </row>
    <row r="234" spans="1:3" ht="15.75" x14ac:dyDescent="0.2">
      <c r="A234" s="328"/>
      <c r="B234" s="338"/>
      <c r="C234" s="328"/>
    </row>
    <row r="235" spans="1:3" ht="15.75" x14ac:dyDescent="0.2">
      <c r="A235" s="328"/>
      <c r="B235" s="338" t="s">
        <v>3482</v>
      </c>
      <c r="C235" s="328"/>
    </row>
    <row r="236" spans="1:3" ht="75" x14ac:dyDescent="0.2">
      <c r="A236" s="328"/>
      <c r="B236" s="331" t="s">
        <v>3481</v>
      </c>
      <c r="C236" s="328"/>
    </row>
    <row r="237" spans="1:3" x14ac:dyDescent="0.2">
      <c r="A237" s="328"/>
      <c r="B237" s="331"/>
      <c r="C237" s="328"/>
    </row>
    <row r="238" spans="1:3" ht="30" x14ac:dyDescent="0.2">
      <c r="A238" s="328"/>
      <c r="B238" s="331" t="s">
        <v>3480</v>
      </c>
      <c r="C238" s="328"/>
    </row>
    <row r="239" spans="1:3" x14ac:dyDescent="0.2">
      <c r="A239" s="328"/>
      <c r="B239" s="330"/>
      <c r="C239" s="328"/>
    </row>
    <row r="240" spans="1:3" ht="30" x14ac:dyDescent="0.2">
      <c r="A240" s="328"/>
      <c r="B240" s="332" t="s">
        <v>3479</v>
      </c>
      <c r="C240" s="328"/>
    </row>
    <row r="241" spans="1:3" x14ac:dyDescent="0.2">
      <c r="A241" s="328"/>
      <c r="B241" s="332" t="s">
        <v>3469</v>
      </c>
      <c r="C241" s="328"/>
    </row>
    <row r="242" spans="1:3" x14ac:dyDescent="0.2">
      <c r="A242" s="328"/>
      <c r="B242" s="332"/>
      <c r="C242" s="328"/>
    </row>
    <row r="243" spans="1:3" ht="30" x14ac:dyDescent="0.2">
      <c r="A243" s="328"/>
      <c r="B243" s="332" t="s">
        <v>3478</v>
      </c>
      <c r="C243" s="328"/>
    </row>
    <row r="244" spans="1:3" x14ac:dyDescent="0.2">
      <c r="A244" s="328"/>
      <c r="B244" s="332" t="s">
        <v>3471</v>
      </c>
      <c r="C244" s="328"/>
    </row>
    <row r="245" spans="1:3" x14ac:dyDescent="0.2">
      <c r="A245" s="328"/>
      <c r="B245" s="332"/>
      <c r="C245" s="328"/>
    </row>
    <row r="246" spans="1:3" x14ac:dyDescent="0.2">
      <c r="A246" s="328"/>
      <c r="B246" s="332" t="s">
        <v>3477</v>
      </c>
      <c r="C246" s="328"/>
    </row>
    <row r="247" spans="1:3" x14ac:dyDescent="0.2">
      <c r="A247" s="328"/>
      <c r="B247" s="330"/>
      <c r="C247" s="328"/>
    </row>
    <row r="248" spans="1:3" ht="45" x14ac:dyDescent="0.2">
      <c r="A248" s="328"/>
      <c r="B248" s="331" t="s">
        <v>3476</v>
      </c>
      <c r="C248" s="328"/>
    </row>
    <row r="249" spans="1:3" x14ac:dyDescent="0.2">
      <c r="A249" s="328"/>
      <c r="B249" s="330"/>
      <c r="C249" s="328"/>
    </row>
    <row r="250" spans="1:3" ht="15.75" x14ac:dyDescent="0.2">
      <c r="A250" s="328"/>
      <c r="B250" s="338" t="s">
        <v>3475</v>
      </c>
      <c r="C250" s="328"/>
    </row>
    <row r="251" spans="1:3" ht="60" x14ac:dyDescent="0.2">
      <c r="A251" s="328"/>
      <c r="B251" s="331" t="s">
        <v>3474</v>
      </c>
      <c r="C251" s="328"/>
    </row>
    <row r="252" spans="1:3" x14ac:dyDescent="0.2">
      <c r="A252" s="328"/>
      <c r="B252" s="330"/>
      <c r="C252" s="328"/>
    </row>
    <row r="253" spans="1:3" ht="30" x14ac:dyDescent="0.2">
      <c r="A253" s="328"/>
      <c r="B253" s="331" t="s">
        <v>3473</v>
      </c>
      <c r="C253" s="328"/>
    </row>
    <row r="254" spans="1:3" x14ac:dyDescent="0.2">
      <c r="A254" s="328"/>
      <c r="B254" s="330"/>
      <c r="C254" s="328"/>
    </row>
    <row r="255" spans="1:3" x14ac:dyDescent="0.2">
      <c r="A255" s="328"/>
      <c r="B255" s="332" t="s">
        <v>3472</v>
      </c>
      <c r="C255" s="328"/>
    </row>
    <row r="256" spans="1:3" x14ac:dyDescent="0.2">
      <c r="A256" s="328"/>
      <c r="B256" s="332" t="s">
        <v>3471</v>
      </c>
      <c r="C256" s="328"/>
    </row>
    <row r="257" spans="1:3" x14ac:dyDescent="0.2">
      <c r="A257" s="328"/>
      <c r="B257" s="332"/>
      <c r="C257" s="328"/>
    </row>
    <row r="258" spans="1:3" ht="30" x14ac:dyDescent="0.2">
      <c r="A258" s="328"/>
      <c r="B258" s="332" t="s">
        <v>3470</v>
      </c>
      <c r="C258" s="328"/>
    </row>
    <row r="259" spans="1:3" x14ac:dyDescent="0.2">
      <c r="A259" s="328"/>
      <c r="B259" s="332" t="s">
        <v>3469</v>
      </c>
      <c r="C259" s="328"/>
    </row>
    <row r="260" spans="1:3" x14ac:dyDescent="0.2">
      <c r="A260" s="328"/>
      <c r="B260" s="332"/>
      <c r="C260" s="328"/>
    </row>
    <row r="261" spans="1:3" ht="30" x14ac:dyDescent="0.2">
      <c r="A261" s="328"/>
      <c r="B261" s="332" t="s">
        <v>3468</v>
      </c>
      <c r="C261" s="328"/>
    </row>
    <row r="262" spans="1:3" x14ac:dyDescent="0.2">
      <c r="A262" s="328"/>
      <c r="B262" s="330"/>
      <c r="C262" s="328"/>
    </row>
    <row r="263" spans="1:3" ht="15.75" x14ac:dyDescent="0.2">
      <c r="A263" s="328"/>
      <c r="B263" s="338" t="s">
        <v>3467</v>
      </c>
      <c r="C263" s="328"/>
    </row>
    <row r="264" spans="1:3" ht="30" x14ac:dyDescent="0.2">
      <c r="A264" s="328"/>
      <c r="B264" s="331" t="s">
        <v>3466</v>
      </c>
      <c r="C264" s="328"/>
    </row>
    <row r="265" spans="1:3" x14ac:dyDescent="0.2">
      <c r="A265" s="328"/>
      <c r="B265" s="330"/>
      <c r="C265" s="328"/>
    </row>
    <row r="266" spans="1:3" ht="18" x14ac:dyDescent="0.2">
      <c r="A266" s="328"/>
      <c r="B266" s="333" t="s">
        <v>3465</v>
      </c>
      <c r="C266" s="328"/>
    </row>
    <row r="267" spans="1:3" x14ac:dyDescent="0.2">
      <c r="A267" s="328"/>
      <c r="B267" s="330"/>
      <c r="C267" s="328"/>
    </row>
    <row r="268" spans="1:3" ht="15.75" x14ac:dyDescent="0.2">
      <c r="A268" s="328"/>
      <c r="B268" s="337" t="s">
        <v>3464</v>
      </c>
      <c r="C268" s="328"/>
    </row>
    <row r="269" spans="1:3" ht="30" x14ac:dyDescent="0.2">
      <c r="A269" s="328"/>
      <c r="B269" s="331" t="s">
        <v>3463</v>
      </c>
      <c r="C269" s="328"/>
    </row>
    <row r="270" spans="1:3" x14ac:dyDescent="0.2">
      <c r="A270" s="328"/>
      <c r="B270" s="331"/>
      <c r="C270" s="328"/>
    </row>
    <row r="271" spans="1:3" ht="30" x14ac:dyDescent="0.2">
      <c r="A271" s="328"/>
      <c r="B271" s="331" t="s">
        <v>3462</v>
      </c>
      <c r="C271" s="328"/>
    </row>
    <row r="272" spans="1:3" x14ac:dyDescent="0.2">
      <c r="A272" s="328"/>
      <c r="B272" s="331"/>
      <c r="C272" s="328"/>
    </row>
    <row r="273" spans="1:3" ht="30" x14ac:dyDescent="0.2">
      <c r="A273" s="328"/>
      <c r="B273" s="331" t="s">
        <v>3461</v>
      </c>
      <c r="C273" s="328"/>
    </row>
    <row r="274" spans="1:3" x14ac:dyDescent="0.2">
      <c r="A274" s="328"/>
      <c r="B274" s="332"/>
      <c r="C274" s="328"/>
    </row>
    <row r="275" spans="1:3" ht="30" x14ac:dyDescent="0.2">
      <c r="A275" s="328"/>
      <c r="B275" s="331" t="s">
        <v>3460</v>
      </c>
      <c r="C275" s="328"/>
    </row>
    <row r="276" spans="1:3" x14ac:dyDescent="0.2">
      <c r="A276" s="328"/>
      <c r="B276" s="332"/>
      <c r="C276" s="328"/>
    </row>
    <row r="277" spans="1:3" ht="60" x14ac:dyDescent="0.2">
      <c r="A277" s="328"/>
      <c r="B277" s="331" t="s">
        <v>3459</v>
      </c>
      <c r="C277" s="328"/>
    </row>
    <row r="278" spans="1:3" x14ac:dyDescent="0.2">
      <c r="A278" s="328"/>
      <c r="B278" s="331"/>
      <c r="C278" s="328"/>
    </row>
    <row r="279" spans="1:3" ht="18" x14ac:dyDescent="0.2">
      <c r="A279" s="328"/>
      <c r="B279" s="333" t="s">
        <v>3458</v>
      </c>
      <c r="C279" s="328"/>
    </row>
    <row r="280" spans="1:3" ht="30" x14ac:dyDescent="0.2">
      <c r="A280" s="328"/>
      <c r="B280" s="331" t="s">
        <v>3457</v>
      </c>
      <c r="C280" s="328"/>
    </row>
    <row r="281" spans="1:3" x14ac:dyDescent="0.2">
      <c r="A281" s="328"/>
      <c r="B281" s="336" t="s">
        <v>3456</v>
      </c>
      <c r="C281" s="328"/>
    </row>
    <row r="282" spans="1:3" x14ac:dyDescent="0.2">
      <c r="A282" s="328"/>
      <c r="B282" s="336" t="s">
        <v>3455</v>
      </c>
      <c r="C282" s="328"/>
    </row>
    <row r="283" spans="1:3" x14ac:dyDescent="0.2">
      <c r="A283" s="328"/>
      <c r="B283" s="336" t="s">
        <v>3454</v>
      </c>
      <c r="C283" s="328"/>
    </row>
    <row r="284" spans="1:3" x14ac:dyDescent="0.2">
      <c r="A284" s="328"/>
      <c r="B284" s="336" t="s">
        <v>3453</v>
      </c>
      <c r="C284" s="328"/>
    </row>
    <row r="285" spans="1:3" x14ac:dyDescent="0.2">
      <c r="A285" s="328"/>
      <c r="B285" s="336" t="s">
        <v>3452</v>
      </c>
      <c r="C285" s="328"/>
    </row>
    <row r="286" spans="1:3" x14ac:dyDescent="0.2">
      <c r="A286" s="328"/>
      <c r="B286" s="335" t="s">
        <v>3451</v>
      </c>
      <c r="C286" s="328"/>
    </row>
    <row r="287" spans="1:3" x14ac:dyDescent="0.2">
      <c r="A287" s="328"/>
      <c r="B287" s="334" t="s">
        <v>3450</v>
      </c>
      <c r="C287" s="328"/>
    </row>
    <row r="288" spans="1:3" x14ac:dyDescent="0.2">
      <c r="A288" s="328"/>
      <c r="B288" s="331"/>
      <c r="C288" s="328"/>
    </row>
    <row r="289" spans="1:3" ht="18" x14ac:dyDescent="0.2">
      <c r="A289" s="328"/>
      <c r="B289" s="333" t="s">
        <v>3449</v>
      </c>
      <c r="C289" s="328"/>
    </row>
    <row r="290" spans="1:3" ht="30" x14ac:dyDescent="0.2">
      <c r="A290" s="328"/>
      <c r="B290" s="331" t="s">
        <v>3448</v>
      </c>
      <c r="C290" s="328"/>
    </row>
    <row r="291" spans="1:3" x14ac:dyDescent="0.2">
      <c r="A291" s="328"/>
      <c r="B291" s="330"/>
      <c r="C291" s="328"/>
    </row>
    <row r="292" spans="1:3" x14ac:dyDescent="0.2">
      <c r="A292" s="328"/>
      <c r="B292" s="331" t="s">
        <v>3447</v>
      </c>
      <c r="C292" s="328"/>
    </row>
    <row r="293" spans="1:3" x14ac:dyDescent="0.2">
      <c r="A293" s="328"/>
      <c r="B293" s="331"/>
      <c r="C293" s="328"/>
    </row>
    <row r="294" spans="1:3" x14ac:dyDescent="0.2">
      <c r="A294" s="328"/>
      <c r="B294" s="332" t="s">
        <v>3446</v>
      </c>
      <c r="C294" s="328"/>
    </row>
    <row r="295" spans="1:3" x14ac:dyDescent="0.2">
      <c r="A295" s="328"/>
      <c r="B295" s="331"/>
      <c r="C295" s="328"/>
    </row>
    <row r="296" spans="1:3" ht="30" x14ac:dyDescent="0.2">
      <c r="A296" s="328"/>
      <c r="B296" s="332" t="s">
        <v>3445</v>
      </c>
      <c r="C296" s="328"/>
    </row>
    <row r="297" spans="1:3" x14ac:dyDescent="0.2">
      <c r="A297" s="328"/>
      <c r="B297" s="331"/>
      <c r="C297" s="328"/>
    </row>
    <row r="298" spans="1:3" ht="30" x14ac:dyDescent="0.2">
      <c r="A298" s="328"/>
      <c r="B298" s="332" t="s">
        <v>3444</v>
      </c>
      <c r="C298" s="328"/>
    </row>
    <row r="299" spans="1:3" x14ac:dyDescent="0.2">
      <c r="A299" s="328"/>
      <c r="B299" s="330"/>
      <c r="C299" s="328"/>
    </row>
    <row r="300" spans="1:3" ht="61.5" x14ac:dyDescent="0.2">
      <c r="A300" s="328"/>
      <c r="B300" s="331" t="s">
        <v>3443</v>
      </c>
      <c r="C300" s="328"/>
    </row>
    <row r="301" spans="1:3" x14ac:dyDescent="0.2">
      <c r="A301" s="328"/>
      <c r="B301" s="330"/>
      <c r="C301" s="328"/>
    </row>
    <row r="302" spans="1:3" ht="30" x14ac:dyDescent="0.2">
      <c r="A302" s="328"/>
      <c r="B302" s="331" t="s">
        <v>3442</v>
      </c>
      <c r="C302" s="328"/>
    </row>
    <row r="303" spans="1:3" x14ac:dyDescent="0.2">
      <c r="A303" s="328"/>
      <c r="B303" s="330"/>
      <c r="C303" s="328"/>
    </row>
    <row r="304" spans="1:3" ht="45.75" thickBot="1" x14ac:dyDescent="0.25">
      <c r="A304" s="328"/>
      <c r="B304" s="329" t="s">
        <v>3441</v>
      </c>
      <c r="C304" s="328"/>
    </row>
    <row r="305" spans="1:2" x14ac:dyDescent="0.2">
      <c r="A305" s="328"/>
      <c r="B305" s="327"/>
    </row>
  </sheetData>
  <hyperlinks>
    <hyperlink ref="B6" location="_Toc158729290" display="_Toc158729290" xr:uid="{F3368717-B10A-4127-A6A3-FA81CA82A32F}"/>
    <hyperlink ref="B7" location="_Toc158729291" display="_Toc158729291" xr:uid="{D0152652-0F38-447E-A288-C1BC78463AD5}"/>
    <hyperlink ref="B8" location="_Toc158729292" display="_Toc158729292" xr:uid="{887898FF-803F-4FDB-A39C-FE889FD2C434}"/>
    <hyperlink ref="B9" location="_Toc158729293" display="_Toc158729293" xr:uid="{25A1D00C-1234-46DB-BFF7-58C2E164FA21}"/>
    <hyperlink ref="B10" location="_Toc158729294" display="_Toc158729294" xr:uid="{7CFEBC93-80D2-4960-A049-502A05C2A21A}"/>
    <hyperlink ref="B11" location="_Toc158729295" display="_Toc158729295" xr:uid="{B4EC24E6-843C-40B8-86DB-C284B5B42860}"/>
    <hyperlink ref="B12" location="_Toc158729296" display="_Toc158729296" xr:uid="{41CB345F-1AD9-4587-A1CC-94F43CC12034}"/>
    <hyperlink ref="B13" location="_Toc158729297" display="_Toc158729297" xr:uid="{1E67C603-4F9B-4885-BE3E-FEA5CB8AABCA}"/>
    <hyperlink ref="B14" location="_Toc158729298" display="_Toc158729298" xr:uid="{F008AEB2-4C9D-4252-8A4C-CC0615CC3ABA}"/>
    <hyperlink ref="B15" location="_Toc158729299" display="_Toc158729299" xr:uid="{C8B8D49C-4740-4775-8242-7B1C2BDA2B4C}"/>
    <hyperlink ref="B16" location="_Toc158729300" display="_Toc158729300" xr:uid="{9784DFC1-13C4-414A-88FB-7F0564A309EA}"/>
    <hyperlink ref="B17" location="_Toc158729301" display="_Toc158729301" xr:uid="{9760BC85-C796-4F27-B45A-4B34B39A6EAE}"/>
    <hyperlink ref="B18" location="_Toc158729302" display="_Toc158729302" xr:uid="{E0481652-4AAF-4FA2-97E6-AC45747CE6FF}"/>
    <hyperlink ref="B19" location="_Toc158729303" display="_Toc158729303" xr:uid="{DDDA74C1-66D9-4FD4-99E7-F28CD3BAD14E}"/>
    <hyperlink ref="B20" location="_Toc158729304" display="_Toc158729304" xr:uid="{A7755797-9D34-4789-8963-990A4B99F14E}"/>
    <hyperlink ref="B21" location="_Toc158729305" display="_Toc158729305" xr:uid="{9B6B293D-610A-4EE9-B413-3D563EA41F08}"/>
    <hyperlink ref="B22" location="_Toc158729306" display="_Toc158729306" xr:uid="{5A765BAA-0DF6-4872-AA5C-0C08F814860A}"/>
    <hyperlink ref="B23" location="_Toc158729307" display="_Toc158729307" xr:uid="{77F53BF8-3918-4AD2-9A30-73528D6E4ED6}"/>
    <hyperlink ref="B24" location="_Toc158729309" display="_Toc158729309" xr:uid="{A68C6984-1D65-4574-B7D0-30EF8C86CD43}"/>
    <hyperlink ref="B25" location="_Toc158729310" display="_Toc158729310" xr:uid="{5DEEEE96-F00F-41BC-909E-6A62FB716036}"/>
    <hyperlink ref="B26" location="_Toc158729311" display="_Toc158729311" xr:uid="{575E4C9B-68D5-4E4D-8A49-9810F98F88B1}"/>
    <hyperlink ref="B27" location="_Toc158729312" display="_Toc158729312" xr:uid="{4C59967E-B40C-4AD3-9A35-6DB7311D3F0D}"/>
    <hyperlink ref="B28" location="_Toc158729313" display="_Toc158729313" xr:uid="{CA8E55DE-C5B0-482A-B4BB-CE4648EB9703}"/>
    <hyperlink ref="B29" location="_Toc158729314" display="_Toc158729314" xr:uid="{DD80F5D8-72B8-4776-8985-7508817DF384}"/>
    <hyperlink ref="B30" location="_Toc158729315" display="_Toc158729315" xr:uid="{6496923A-48BD-4357-9DD8-06DDE6276E2F}"/>
    <hyperlink ref="B31" location="_Toc158729316" display="_Toc158729316" xr:uid="{D92D6EA8-C857-42CF-9A10-299F4F4B77AC}"/>
    <hyperlink ref="B32" location="_Toc158729317" display="_Toc158729317" xr:uid="{B75BF9B1-F9EF-48F4-84F8-41B495E56B15}"/>
    <hyperlink ref="B33" location="_Toc158729318" display="_Toc158729318" xr:uid="{B504CA02-D37A-44F8-BE94-7C0CF964720A}"/>
    <hyperlink ref="B36" r:id="rId1" display="http://www.hmso.gov.uk/acts/acts1988/Ukpga_19880041_en_1.htm" xr:uid="{CC56C4F9-2699-45CB-A1A6-C25BAE39A530}"/>
    <hyperlink ref="B38" r:id="rId2" display="http://www.legislation.hmso.gov.uk/si/si1992/Uksi_19923238_en_1.htm" xr:uid="{C8287F96-E314-4A0F-B270-1CBD3C68EC41}"/>
    <hyperlink ref="B251" r:id="rId3" display="http://www.legislation.hmso.gov.uk/si/si1990/Uksi_19901904_en_1.htm" xr:uid="{02E3F7CC-E8DA-49C2-BF52-E95DEF4EAB09}"/>
    <hyperlink ref="B280" r:id="rId4" display="https://www.gov.uk/government/collections/subsidy-control-regime" xr:uid="{B56A58B1-9B39-4353-A1FE-3AC83CDEBB87}"/>
    <hyperlink ref="B287" r:id="rId5" display="mailto:SubsidyControlUnit@gov.wales" xr:uid="{6BD4954F-65B5-4AB9-95FB-A6489545987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19CC-B065-4688-BA4D-42238716E753}">
  <dimension ref="A1:D351"/>
  <sheetViews>
    <sheetView showRowColHeaders="0" zoomScaleNormal="100" workbookViewId="0"/>
  </sheetViews>
  <sheetFormatPr defaultColWidth="0" defaultRowHeight="15" zeroHeight="1" x14ac:dyDescent="0.2"/>
  <cols>
    <col min="1" max="1" width="3.109375" style="328" customWidth="1"/>
    <col min="2" max="2" width="92.21875" style="328" customWidth="1"/>
    <col min="3" max="3" width="3.109375" style="328" customWidth="1"/>
    <col min="4" max="4" width="0" style="328" hidden="1" customWidth="1"/>
    <col min="5" max="16384" width="8.88671875" style="328" hidden="1"/>
  </cols>
  <sheetData>
    <row r="1" spans="1:2" ht="15.75" thickBot="1" x14ac:dyDescent="0.25"/>
    <row r="2" spans="1:2" ht="18" x14ac:dyDescent="0.2">
      <c r="A2" s="350"/>
      <c r="B2" s="347" t="s">
        <v>3738</v>
      </c>
    </row>
    <row r="3" spans="1:2" ht="18" x14ac:dyDescent="0.2">
      <c r="A3" s="350"/>
      <c r="B3" s="346" t="s">
        <v>3737</v>
      </c>
    </row>
    <row r="4" spans="1:2" x14ac:dyDescent="0.2">
      <c r="A4" s="350"/>
      <c r="B4" s="351"/>
    </row>
    <row r="5" spans="1:2" ht="18" x14ac:dyDescent="0.2">
      <c r="A5" s="350"/>
      <c r="B5" s="345" t="s">
        <v>3736</v>
      </c>
    </row>
    <row r="6" spans="1:2" x14ac:dyDescent="0.2">
      <c r="A6" s="350"/>
      <c r="B6" s="351" t="s">
        <v>3735</v>
      </c>
    </row>
    <row r="7" spans="1:2" x14ac:dyDescent="0.2">
      <c r="A7" s="350"/>
      <c r="B7" s="352" t="s">
        <v>3710</v>
      </c>
    </row>
    <row r="8" spans="1:2" x14ac:dyDescent="0.2">
      <c r="A8" s="350"/>
      <c r="B8" s="351" t="s">
        <v>3705</v>
      </c>
    </row>
    <row r="9" spans="1:2" x14ac:dyDescent="0.2">
      <c r="A9" s="350"/>
      <c r="B9" s="353" t="s">
        <v>3743</v>
      </c>
    </row>
    <row r="10" spans="1:2" x14ac:dyDescent="0.2">
      <c r="A10" s="350"/>
      <c r="B10" s="352" t="s">
        <v>3734</v>
      </c>
    </row>
    <row r="11" spans="1:2" x14ac:dyDescent="0.2">
      <c r="A11" s="350"/>
      <c r="B11" s="352" t="s">
        <v>3695</v>
      </c>
    </row>
    <row r="12" spans="1:2" x14ac:dyDescent="0.2">
      <c r="A12" s="350"/>
      <c r="B12" s="352" t="s">
        <v>3733</v>
      </c>
    </row>
    <row r="13" spans="1:2" x14ac:dyDescent="0.2">
      <c r="A13" s="350"/>
      <c r="B13" s="352" t="s">
        <v>3685</v>
      </c>
    </row>
    <row r="14" spans="1:2" x14ac:dyDescent="0.2">
      <c r="A14" s="350"/>
      <c r="B14" s="352" t="s">
        <v>3732</v>
      </c>
    </row>
    <row r="15" spans="1:2" x14ac:dyDescent="0.2">
      <c r="A15" s="350"/>
      <c r="B15" s="352" t="s">
        <v>3677</v>
      </c>
    </row>
    <row r="16" spans="1:2" x14ac:dyDescent="0.2">
      <c r="A16" s="350"/>
      <c r="B16" s="352" t="s">
        <v>3731</v>
      </c>
    </row>
    <row r="17" spans="1:2" x14ac:dyDescent="0.2">
      <c r="A17" s="350"/>
      <c r="B17" s="352" t="s">
        <v>3669</v>
      </c>
    </row>
    <row r="18" spans="1:2" x14ac:dyDescent="0.2">
      <c r="A18" s="350"/>
      <c r="B18" s="352" t="s">
        <v>3667</v>
      </c>
    </row>
    <row r="19" spans="1:2" x14ac:dyDescent="0.2">
      <c r="A19" s="350"/>
      <c r="B19" s="352" t="s">
        <v>3730</v>
      </c>
    </row>
    <row r="20" spans="1:2" x14ac:dyDescent="0.2">
      <c r="A20" s="350"/>
      <c r="B20" s="351" t="s">
        <v>3729</v>
      </c>
    </row>
    <row r="21" spans="1:2" x14ac:dyDescent="0.2">
      <c r="A21" s="350"/>
      <c r="B21" s="352" t="s">
        <v>3728</v>
      </c>
    </row>
    <row r="22" spans="1:2" x14ac:dyDescent="0.2">
      <c r="A22" s="350"/>
      <c r="B22" s="352" t="s">
        <v>3651</v>
      </c>
    </row>
    <row r="23" spans="1:2" x14ac:dyDescent="0.2">
      <c r="A23" s="350"/>
      <c r="B23" s="352" t="s">
        <v>3727</v>
      </c>
    </row>
    <row r="24" spans="1:2" x14ac:dyDescent="0.2">
      <c r="A24" s="350"/>
      <c r="B24" s="352" t="s">
        <v>3726</v>
      </c>
    </row>
    <row r="25" spans="1:2" x14ac:dyDescent="0.2">
      <c r="A25" s="350"/>
      <c r="B25" s="352" t="s">
        <v>3634</v>
      </c>
    </row>
    <row r="26" spans="1:2" x14ac:dyDescent="0.2">
      <c r="A26" s="350"/>
      <c r="B26" s="352" t="s">
        <v>3725</v>
      </c>
    </row>
    <row r="27" spans="1:2" x14ac:dyDescent="0.2">
      <c r="A27" s="350"/>
      <c r="B27" s="352" t="s">
        <v>3724</v>
      </c>
    </row>
    <row r="28" spans="1:2" x14ac:dyDescent="0.2">
      <c r="A28" s="350"/>
      <c r="B28" s="352" t="s">
        <v>3620</v>
      </c>
    </row>
    <row r="29" spans="1:2" x14ac:dyDescent="0.2">
      <c r="A29" s="350"/>
      <c r="B29" s="352" t="s">
        <v>3723</v>
      </c>
    </row>
    <row r="30" spans="1:2" x14ac:dyDescent="0.2">
      <c r="A30" s="350"/>
      <c r="B30" s="352" t="s">
        <v>3722</v>
      </c>
    </row>
    <row r="31" spans="1:2" x14ac:dyDescent="0.2">
      <c r="A31" s="350"/>
      <c r="B31" s="351" t="s">
        <v>3721</v>
      </c>
    </row>
    <row r="32" spans="1:2" x14ac:dyDescent="0.2">
      <c r="A32" s="350"/>
      <c r="B32" s="351" t="s">
        <v>3596</v>
      </c>
    </row>
    <row r="33" spans="1:2" x14ac:dyDescent="0.2">
      <c r="A33" s="350"/>
      <c r="B33" s="351" t="s">
        <v>3720</v>
      </c>
    </row>
    <row r="34" spans="1:2" x14ac:dyDescent="0.2">
      <c r="A34" s="350"/>
      <c r="B34" s="351"/>
    </row>
    <row r="35" spans="1:2" ht="18" x14ac:dyDescent="0.2">
      <c r="A35" s="350"/>
      <c r="B35" s="333" t="s">
        <v>3719</v>
      </c>
    </row>
    <row r="36" spans="1:2" ht="75" x14ac:dyDescent="0.2">
      <c r="A36" s="350"/>
      <c r="B36" s="331" t="s">
        <v>3718</v>
      </c>
    </row>
    <row r="37" spans="1:2" x14ac:dyDescent="0.2">
      <c r="A37" s="350"/>
      <c r="B37" s="331"/>
    </row>
    <row r="38" spans="1:2" ht="30" x14ac:dyDescent="0.2">
      <c r="A38" s="350"/>
      <c r="B38" s="331" t="s">
        <v>3717</v>
      </c>
    </row>
    <row r="39" spans="1:2" x14ac:dyDescent="0.2">
      <c r="A39" s="350"/>
      <c r="B39" s="331"/>
    </row>
    <row r="40" spans="1:2" ht="60.75" x14ac:dyDescent="0.2">
      <c r="A40" s="350"/>
      <c r="B40" s="331" t="s">
        <v>3716</v>
      </c>
    </row>
    <row r="41" spans="1:2" x14ac:dyDescent="0.2">
      <c r="A41" s="350"/>
      <c r="B41" s="331"/>
    </row>
    <row r="42" spans="1:2" ht="45" x14ac:dyDescent="0.2">
      <c r="A42" s="350"/>
      <c r="B42" s="331" t="s">
        <v>3715</v>
      </c>
    </row>
    <row r="43" spans="1:2" x14ac:dyDescent="0.2">
      <c r="A43" s="350"/>
      <c r="B43" s="331"/>
    </row>
    <row r="44" spans="1:2" ht="77.25" x14ac:dyDescent="0.2">
      <c r="A44" s="350"/>
      <c r="B44" s="331" t="s">
        <v>3714</v>
      </c>
    </row>
    <row r="45" spans="1:2" x14ac:dyDescent="0.2">
      <c r="A45" s="350"/>
      <c r="B45" s="331"/>
    </row>
    <row r="46" spans="1:2" ht="60" x14ac:dyDescent="0.2">
      <c r="A46" s="350"/>
      <c r="B46" s="331" t="s">
        <v>3713</v>
      </c>
    </row>
    <row r="47" spans="1:2" x14ac:dyDescent="0.2">
      <c r="A47" s="350"/>
      <c r="B47" s="331"/>
    </row>
    <row r="48" spans="1:2" ht="30" x14ac:dyDescent="0.2">
      <c r="A48" s="350"/>
      <c r="B48" s="331" t="s">
        <v>3712</v>
      </c>
    </row>
    <row r="49" spans="1:2" x14ac:dyDescent="0.2">
      <c r="A49" s="350"/>
      <c r="B49" s="331"/>
    </row>
    <row r="50" spans="1:2" ht="60" x14ac:dyDescent="0.2">
      <c r="A50" s="350"/>
      <c r="B50" s="331" t="s">
        <v>3711</v>
      </c>
    </row>
    <row r="51" spans="1:2" x14ac:dyDescent="0.2">
      <c r="A51" s="350"/>
      <c r="B51" s="331"/>
    </row>
    <row r="52" spans="1:2" ht="15.75" x14ac:dyDescent="0.2">
      <c r="A52" s="350"/>
      <c r="B52" s="338" t="s">
        <v>3710</v>
      </c>
    </row>
    <row r="53" spans="1:2" ht="69" customHeight="1" x14ac:dyDescent="0.2">
      <c r="A53" s="350"/>
      <c r="B53" s="331" t="s">
        <v>3709</v>
      </c>
    </row>
    <row r="54" spans="1:2" x14ac:dyDescent="0.2">
      <c r="A54" s="350"/>
      <c r="B54" s="331"/>
    </row>
    <row r="55" spans="1:2" ht="45" x14ac:dyDescent="0.2">
      <c r="A55" s="350"/>
      <c r="B55" s="331" t="s">
        <v>3708</v>
      </c>
    </row>
    <row r="56" spans="1:2" x14ac:dyDescent="0.2">
      <c r="A56" s="350"/>
      <c r="B56" s="331" t="s">
        <v>3609</v>
      </c>
    </row>
    <row r="57" spans="1:2" x14ac:dyDescent="0.2">
      <c r="A57" s="350"/>
      <c r="B57" s="331"/>
    </row>
    <row r="58" spans="1:2" ht="30" x14ac:dyDescent="0.2">
      <c r="A58" s="350"/>
      <c r="B58" s="331" t="s">
        <v>3707</v>
      </c>
    </row>
    <row r="59" spans="1:2" x14ac:dyDescent="0.2">
      <c r="A59" s="350"/>
      <c r="B59" s="331" t="s">
        <v>3607</v>
      </c>
    </row>
    <row r="60" spans="1:2" x14ac:dyDescent="0.2">
      <c r="A60" s="350"/>
      <c r="B60" s="331"/>
    </row>
    <row r="61" spans="1:2" ht="30" x14ac:dyDescent="0.2">
      <c r="A61" s="350"/>
      <c r="B61" s="331" t="s">
        <v>3706</v>
      </c>
    </row>
    <row r="62" spans="1:2" x14ac:dyDescent="0.2">
      <c r="A62" s="350"/>
      <c r="B62" s="331"/>
    </row>
    <row r="63" spans="1:2" ht="18" x14ac:dyDescent="0.2">
      <c r="A63" s="350"/>
      <c r="B63" s="333" t="s">
        <v>3705</v>
      </c>
    </row>
    <row r="64" spans="1:2" x14ac:dyDescent="0.2">
      <c r="A64" s="350"/>
      <c r="B64" s="331"/>
    </row>
    <row r="65" spans="1:2" ht="15.75" x14ac:dyDescent="0.2">
      <c r="A65" s="350"/>
      <c r="B65" s="338" t="s">
        <v>3740</v>
      </c>
    </row>
    <row r="66" spans="1:2" ht="75" x14ac:dyDescent="0.2">
      <c r="A66" s="350"/>
      <c r="B66" s="331" t="s">
        <v>3704</v>
      </c>
    </row>
    <row r="67" spans="1:2" x14ac:dyDescent="0.2">
      <c r="A67" s="350"/>
      <c r="B67" s="331"/>
    </row>
    <row r="68" spans="1:2" x14ac:dyDescent="0.2">
      <c r="A68" s="350"/>
      <c r="B68" s="331" t="s">
        <v>3703</v>
      </c>
    </row>
    <row r="69" spans="1:2" x14ac:dyDescent="0.2">
      <c r="A69" s="350"/>
      <c r="B69" s="331" t="s">
        <v>3702</v>
      </c>
    </row>
    <row r="70" spans="1:2" x14ac:dyDescent="0.2">
      <c r="A70" s="350"/>
      <c r="B70" s="331"/>
    </row>
    <row r="71" spans="1:2" x14ac:dyDescent="0.2">
      <c r="A71" s="350"/>
      <c r="B71" s="331" t="s">
        <v>3701</v>
      </c>
    </row>
    <row r="72" spans="1:2" ht="30" x14ac:dyDescent="0.2">
      <c r="A72" s="350"/>
      <c r="B72" s="331" t="s">
        <v>3700</v>
      </c>
    </row>
    <row r="73" spans="1:2" x14ac:dyDescent="0.2">
      <c r="A73" s="350"/>
      <c r="B73" s="331" t="s">
        <v>3699</v>
      </c>
    </row>
    <row r="74" spans="1:2" x14ac:dyDescent="0.2">
      <c r="A74" s="350"/>
      <c r="B74" s="331"/>
    </row>
    <row r="75" spans="1:2" ht="30" x14ac:dyDescent="0.2">
      <c r="A75" s="350"/>
      <c r="B75" s="331" t="s">
        <v>3745</v>
      </c>
    </row>
    <row r="76" spans="1:2" x14ac:dyDescent="0.2">
      <c r="A76" s="350"/>
      <c r="B76" s="331"/>
    </row>
    <row r="77" spans="1:2" ht="15.75" x14ac:dyDescent="0.2">
      <c r="A77" s="350"/>
      <c r="B77" s="338" t="s">
        <v>3698</v>
      </c>
    </row>
    <row r="78" spans="1:2" x14ac:dyDescent="0.2">
      <c r="A78" s="350"/>
      <c r="B78" s="331" t="s">
        <v>3697</v>
      </c>
    </row>
    <row r="79" spans="1:2" x14ac:dyDescent="0.2">
      <c r="A79" s="350"/>
      <c r="B79" s="331"/>
    </row>
    <row r="80" spans="1:2" ht="45" x14ac:dyDescent="0.2">
      <c r="A80" s="350"/>
      <c r="B80" s="331" t="s">
        <v>3696</v>
      </c>
    </row>
    <row r="81" spans="1:2" x14ac:dyDescent="0.2">
      <c r="A81" s="350"/>
      <c r="B81" s="331"/>
    </row>
    <row r="82" spans="1:2" ht="30" x14ac:dyDescent="0.2">
      <c r="A82" s="350"/>
      <c r="B82" s="331" t="s">
        <v>3679</v>
      </c>
    </row>
    <row r="83" spans="1:2" x14ac:dyDescent="0.2">
      <c r="A83" s="350"/>
      <c r="B83" s="331"/>
    </row>
    <row r="84" spans="1:2" ht="45" x14ac:dyDescent="0.2">
      <c r="A84" s="350"/>
      <c r="B84" s="331" t="s">
        <v>3678</v>
      </c>
    </row>
    <row r="85" spans="1:2" x14ac:dyDescent="0.2">
      <c r="A85" s="350"/>
      <c r="B85" s="331"/>
    </row>
    <row r="86" spans="1:2" ht="15.75" x14ac:dyDescent="0.2">
      <c r="A86" s="350"/>
      <c r="B86" s="338" t="s">
        <v>3695</v>
      </c>
    </row>
    <row r="87" spans="1:2" ht="60" x14ac:dyDescent="0.2">
      <c r="A87" s="350"/>
      <c r="B87" s="331" t="s">
        <v>3694</v>
      </c>
    </row>
    <row r="88" spans="1:2" x14ac:dyDescent="0.2">
      <c r="A88" s="350"/>
      <c r="B88" s="331"/>
    </row>
    <row r="89" spans="1:2" ht="30" x14ac:dyDescent="0.2">
      <c r="A89" s="350"/>
      <c r="B89" s="331" t="s">
        <v>3693</v>
      </c>
    </row>
    <row r="90" spans="1:2" x14ac:dyDescent="0.2">
      <c r="A90" s="350"/>
      <c r="B90" s="331"/>
    </row>
    <row r="91" spans="1:2" ht="45" x14ac:dyDescent="0.2">
      <c r="A91" s="350"/>
      <c r="B91" s="331" t="s">
        <v>3692</v>
      </c>
    </row>
    <row r="92" spans="1:2" x14ac:dyDescent="0.2">
      <c r="A92" s="350"/>
      <c r="B92" s="331"/>
    </row>
    <row r="93" spans="1:2" ht="15.75" x14ac:dyDescent="0.2">
      <c r="A93" s="350"/>
      <c r="B93" s="338" t="s">
        <v>3691</v>
      </c>
    </row>
    <row r="94" spans="1:2" ht="45" x14ac:dyDescent="0.2">
      <c r="A94" s="350"/>
      <c r="B94" s="331" t="s">
        <v>3690</v>
      </c>
    </row>
    <row r="95" spans="1:2" x14ac:dyDescent="0.2">
      <c r="A95" s="350"/>
      <c r="B95" s="331"/>
    </row>
    <row r="96" spans="1:2" x14ac:dyDescent="0.2">
      <c r="A96" s="350"/>
      <c r="B96" s="331" t="s">
        <v>3689</v>
      </c>
    </row>
    <row r="97" spans="1:2" x14ac:dyDescent="0.2">
      <c r="A97" s="350"/>
      <c r="B97" s="331"/>
    </row>
    <row r="98" spans="1:2" ht="30" x14ac:dyDescent="0.2">
      <c r="A98" s="350"/>
      <c r="B98" s="331" t="s">
        <v>3679</v>
      </c>
    </row>
    <row r="99" spans="1:2" x14ac:dyDescent="0.2">
      <c r="A99" s="350"/>
      <c r="B99" s="331"/>
    </row>
    <row r="100" spans="1:2" ht="45" x14ac:dyDescent="0.2">
      <c r="A100" s="350"/>
      <c r="B100" s="331" t="s">
        <v>3678</v>
      </c>
    </row>
    <row r="101" spans="1:2" x14ac:dyDescent="0.2">
      <c r="A101" s="350"/>
      <c r="B101" s="331"/>
    </row>
    <row r="102" spans="1:2" ht="45" x14ac:dyDescent="0.2">
      <c r="A102" s="350"/>
      <c r="B102" s="331" t="s">
        <v>3688</v>
      </c>
    </row>
    <row r="103" spans="1:2" x14ac:dyDescent="0.2">
      <c r="A103" s="350"/>
      <c r="B103" s="331"/>
    </row>
    <row r="104" spans="1:2" ht="60" x14ac:dyDescent="0.2">
      <c r="A104" s="350"/>
      <c r="B104" s="331" t="s">
        <v>3687</v>
      </c>
    </row>
    <row r="105" spans="1:2" x14ac:dyDescent="0.2">
      <c r="A105" s="350"/>
      <c r="B105" s="331"/>
    </row>
    <row r="106" spans="1:2" ht="30" x14ac:dyDescent="0.2">
      <c r="A106" s="350"/>
      <c r="B106" s="331" t="s">
        <v>3686</v>
      </c>
    </row>
    <row r="107" spans="1:2" x14ac:dyDescent="0.2">
      <c r="A107" s="350"/>
      <c r="B107" s="331"/>
    </row>
    <row r="108" spans="1:2" ht="15.75" x14ac:dyDescent="0.2">
      <c r="A108" s="350"/>
      <c r="B108" s="338" t="s">
        <v>3685</v>
      </c>
    </row>
    <row r="109" spans="1:2" ht="90" x14ac:dyDescent="0.2">
      <c r="A109" s="350"/>
      <c r="B109" s="331" t="s">
        <v>3684</v>
      </c>
    </row>
    <row r="110" spans="1:2" x14ac:dyDescent="0.2">
      <c r="A110" s="350"/>
      <c r="B110" s="331"/>
    </row>
    <row r="111" spans="1:2" ht="45" x14ac:dyDescent="0.2">
      <c r="A111" s="350"/>
      <c r="B111" s="331" t="s">
        <v>3683</v>
      </c>
    </row>
    <row r="112" spans="1:2" x14ac:dyDescent="0.2">
      <c r="A112" s="350"/>
      <c r="B112" s="331"/>
    </row>
    <row r="113" spans="1:2" ht="30" x14ac:dyDescent="0.2">
      <c r="A113" s="350"/>
      <c r="B113" s="331" t="s">
        <v>3679</v>
      </c>
    </row>
    <row r="114" spans="1:2" x14ac:dyDescent="0.2">
      <c r="A114" s="350"/>
      <c r="B114" s="331"/>
    </row>
    <row r="115" spans="1:2" ht="45" x14ac:dyDescent="0.2">
      <c r="A115" s="350"/>
      <c r="B115" s="331" t="s">
        <v>3678</v>
      </c>
    </row>
    <row r="116" spans="1:2" x14ac:dyDescent="0.2">
      <c r="A116" s="350"/>
      <c r="B116" s="331"/>
    </row>
    <row r="117" spans="1:2" ht="15.75" x14ac:dyDescent="0.2">
      <c r="A117" s="350"/>
      <c r="B117" s="338" t="s">
        <v>3682</v>
      </c>
    </row>
    <row r="118" spans="1:2" ht="45.75" x14ac:dyDescent="0.2">
      <c r="A118" s="350"/>
      <c r="B118" s="331" t="s">
        <v>3681</v>
      </c>
    </row>
    <row r="119" spans="1:2" x14ac:dyDescent="0.2">
      <c r="A119" s="350"/>
      <c r="B119" s="331"/>
    </row>
    <row r="120" spans="1:2" ht="30" x14ac:dyDescent="0.2">
      <c r="A120" s="350"/>
      <c r="B120" s="331" t="s">
        <v>3680</v>
      </c>
    </row>
    <row r="121" spans="1:2" x14ac:dyDescent="0.2">
      <c r="A121" s="350"/>
      <c r="B121" s="331"/>
    </row>
    <row r="122" spans="1:2" ht="30" x14ac:dyDescent="0.2">
      <c r="A122" s="350"/>
      <c r="B122" s="331" t="s">
        <v>3679</v>
      </c>
    </row>
    <row r="123" spans="1:2" x14ac:dyDescent="0.2">
      <c r="A123" s="350"/>
      <c r="B123" s="331"/>
    </row>
    <row r="124" spans="1:2" ht="45" x14ac:dyDescent="0.2">
      <c r="A124" s="350"/>
      <c r="B124" s="331" t="s">
        <v>3678</v>
      </c>
    </row>
    <row r="125" spans="1:2" x14ac:dyDescent="0.2">
      <c r="A125" s="350"/>
      <c r="B125" s="331"/>
    </row>
    <row r="126" spans="1:2" ht="15.75" x14ac:dyDescent="0.2">
      <c r="A126" s="350"/>
      <c r="B126" s="338" t="s">
        <v>3677</v>
      </c>
    </row>
    <row r="127" spans="1:2" x14ac:dyDescent="0.2">
      <c r="A127" s="350"/>
      <c r="B127" s="331" t="s">
        <v>3676</v>
      </c>
    </row>
    <row r="128" spans="1:2" x14ac:dyDescent="0.2">
      <c r="A128" s="350"/>
      <c r="B128" s="331"/>
    </row>
    <row r="129" spans="1:2" ht="30" x14ac:dyDescent="0.2">
      <c r="A129" s="350"/>
      <c r="B129" s="331" t="s">
        <v>3675</v>
      </c>
    </row>
    <row r="130" spans="1:2" x14ac:dyDescent="0.2">
      <c r="A130" s="350"/>
      <c r="B130" s="331"/>
    </row>
    <row r="131" spans="1:2" x14ac:dyDescent="0.2">
      <c r="A131" s="350"/>
      <c r="B131" s="331" t="s">
        <v>3674</v>
      </c>
    </row>
    <row r="132" spans="1:2" x14ac:dyDescent="0.2">
      <c r="A132" s="350"/>
      <c r="B132" s="331"/>
    </row>
    <row r="133" spans="1:2" ht="30" x14ac:dyDescent="0.2">
      <c r="A133" s="350"/>
      <c r="B133" s="331" t="s">
        <v>3673</v>
      </c>
    </row>
    <row r="134" spans="1:2" x14ac:dyDescent="0.2">
      <c r="A134" s="350"/>
      <c r="B134" s="331"/>
    </row>
    <row r="135" spans="1:2" ht="45" x14ac:dyDescent="0.2">
      <c r="A135" s="350"/>
      <c r="B135" s="331" t="s">
        <v>3672</v>
      </c>
    </row>
    <row r="136" spans="1:2" x14ac:dyDescent="0.2">
      <c r="A136" s="350"/>
      <c r="B136" s="331"/>
    </row>
    <row r="137" spans="1:2" ht="15.75" x14ac:dyDescent="0.2">
      <c r="A137" s="350"/>
      <c r="B137" s="338" t="s">
        <v>3671</v>
      </c>
    </row>
    <row r="138" spans="1:2" ht="30" x14ac:dyDescent="0.2">
      <c r="A138" s="350"/>
      <c r="B138" s="331" t="s">
        <v>3670</v>
      </c>
    </row>
    <row r="139" spans="1:2" x14ac:dyDescent="0.2">
      <c r="A139" s="350"/>
      <c r="B139" s="331"/>
    </row>
    <row r="140" spans="1:2" ht="15.75" x14ac:dyDescent="0.2">
      <c r="A140" s="350"/>
      <c r="B140" s="338" t="s">
        <v>3669</v>
      </c>
    </row>
    <row r="141" spans="1:2" ht="61.5" x14ac:dyDescent="0.2">
      <c r="A141" s="350"/>
      <c r="B141" s="331" t="s">
        <v>3668</v>
      </c>
    </row>
    <row r="142" spans="1:2" x14ac:dyDescent="0.2">
      <c r="A142" s="350"/>
      <c r="B142" s="331"/>
    </row>
    <row r="143" spans="1:2" ht="15.75" x14ac:dyDescent="0.2">
      <c r="A143" s="350"/>
      <c r="B143" s="338" t="s">
        <v>3667</v>
      </c>
    </row>
    <row r="144" spans="1:2" ht="60" x14ac:dyDescent="0.2">
      <c r="A144" s="350"/>
      <c r="B144" s="331" t="s">
        <v>3666</v>
      </c>
    </row>
    <row r="145" spans="1:2" x14ac:dyDescent="0.2">
      <c r="A145" s="350"/>
      <c r="B145" s="331"/>
    </row>
    <row r="146" spans="1:2" ht="15.75" x14ac:dyDescent="0.2">
      <c r="A146" s="350"/>
      <c r="B146" s="338" t="s">
        <v>3665</v>
      </c>
    </row>
    <row r="147" spans="1:2" ht="45" x14ac:dyDescent="0.2">
      <c r="A147" s="350"/>
      <c r="B147" s="331" t="s">
        <v>3664</v>
      </c>
    </row>
    <row r="148" spans="1:2" x14ac:dyDescent="0.2">
      <c r="A148" s="350"/>
      <c r="B148" s="331"/>
    </row>
    <row r="149" spans="1:2" x14ac:dyDescent="0.2">
      <c r="A149" s="350"/>
      <c r="B149" s="331" t="s">
        <v>3663</v>
      </c>
    </row>
    <row r="150" spans="1:2" x14ac:dyDescent="0.2">
      <c r="A150" s="350"/>
      <c r="B150" s="331"/>
    </row>
    <row r="151" spans="1:2" ht="30" x14ac:dyDescent="0.2">
      <c r="A151" s="350"/>
      <c r="B151" s="331" t="s">
        <v>3662</v>
      </c>
    </row>
    <row r="152" spans="1:2" x14ac:dyDescent="0.2">
      <c r="A152" s="350"/>
      <c r="B152" s="331"/>
    </row>
    <row r="153" spans="1:2" ht="30" x14ac:dyDescent="0.2">
      <c r="A153" s="350"/>
      <c r="B153" s="331" t="s">
        <v>3661</v>
      </c>
    </row>
    <row r="154" spans="1:2" x14ac:dyDescent="0.2">
      <c r="A154" s="350"/>
      <c r="B154" s="331"/>
    </row>
    <row r="155" spans="1:2" ht="30" x14ac:dyDescent="0.2">
      <c r="A155" s="350"/>
      <c r="B155" s="331" t="s">
        <v>3660</v>
      </c>
    </row>
    <row r="156" spans="1:2" x14ac:dyDescent="0.2">
      <c r="A156" s="350"/>
      <c r="B156" s="331"/>
    </row>
    <row r="157" spans="1:2" ht="30" x14ac:dyDescent="0.2">
      <c r="A157" s="350"/>
      <c r="B157" s="331" t="s">
        <v>3659</v>
      </c>
    </row>
    <row r="158" spans="1:2" x14ac:dyDescent="0.2">
      <c r="A158" s="350"/>
      <c r="B158" s="331"/>
    </row>
    <row r="159" spans="1:2" ht="30" x14ac:dyDescent="0.2">
      <c r="A159" s="350"/>
      <c r="B159" s="331" t="s">
        <v>3658</v>
      </c>
    </row>
    <row r="160" spans="1:2" x14ac:dyDescent="0.2">
      <c r="A160" s="350"/>
      <c r="B160" s="331"/>
    </row>
    <row r="161" spans="1:2" ht="75" x14ac:dyDescent="0.2">
      <c r="A161" s="350"/>
      <c r="B161" s="331" t="s">
        <v>3657</v>
      </c>
    </row>
    <row r="162" spans="1:2" x14ac:dyDescent="0.2">
      <c r="A162" s="350"/>
      <c r="B162" s="331"/>
    </row>
    <row r="163" spans="1:2" ht="18" x14ac:dyDescent="0.2">
      <c r="A163" s="350"/>
      <c r="B163" s="333" t="s">
        <v>3656</v>
      </c>
    </row>
    <row r="164" spans="1:2" x14ac:dyDescent="0.2">
      <c r="A164" s="350"/>
      <c r="B164" s="331"/>
    </row>
    <row r="165" spans="1:2" ht="15.75" x14ac:dyDescent="0.2">
      <c r="A165" s="350"/>
      <c r="B165" s="338" t="s">
        <v>3655</v>
      </c>
    </row>
    <row r="166" spans="1:2" ht="90" x14ac:dyDescent="0.2">
      <c r="A166" s="350"/>
      <c r="B166" s="331" t="s">
        <v>3654</v>
      </c>
    </row>
    <row r="167" spans="1:2" x14ac:dyDescent="0.2">
      <c r="A167" s="350"/>
      <c r="B167" s="331"/>
    </row>
    <row r="168" spans="1:2" x14ac:dyDescent="0.2">
      <c r="A168" s="350"/>
      <c r="B168" s="331" t="s">
        <v>3653</v>
      </c>
    </row>
    <row r="169" spans="1:2" x14ac:dyDescent="0.2">
      <c r="A169" s="350"/>
      <c r="B169" s="331"/>
    </row>
    <row r="170" spans="1:2" x14ac:dyDescent="0.2">
      <c r="A170" s="350"/>
      <c r="B170" s="331" t="s">
        <v>3648</v>
      </c>
    </row>
    <row r="171" spans="1:2" x14ac:dyDescent="0.2">
      <c r="A171" s="350"/>
      <c r="B171" s="331"/>
    </row>
    <row r="172" spans="1:2" ht="30" x14ac:dyDescent="0.2">
      <c r="A172" s="350"/>
      <c r="B172" s="331" t="s">
        <v>3652</v>
      </c>
    </row>
    <row r="173" spans="1:2" x14ac:dyDescent="0.2">
      <c r="A173" s="350"/>
      <c r="B173" s="331"/>
    </row>
    <row r="174" spans="1:2" ht="30" x14ac:dyDescent="0.2">
      <c r="A174" s="350"/>
      <c r="B174" s="331" t="s">
        <v>3635</v>
      </c>
    </row>
    <row r="175" spans="1:2" x14ac:dyDescent="0.2">
      <c r="A175" s="350"/>
      <c r="B175" s="331"/>
    </row>
    <row r="176" spans="1:2" ht="15.75" x14ac:dyDescent="0.2">
      <c r="A176" s="350"/>
      <c r="B176" s="338" t="s">
        <v>3651</v>
      </c>
    </row>
    <row r="177" spans="1:2" ht="45" x14ac:dyDescent="0.2">
      <c r="A177" s="350"/>
      <c r="B177" s="331" t="s">
        <v>3650</v>
      </c>
    </row>
    <row r="178" spans="1:2" x14ac:dyDescent="0.2">
      <c r="A178" s="350"/>
      <c r="B178" s="331"/>
    </row>
    <row r="179" spans="1:2" x14ac:dyDescent="0.2">
      <c r="A179" s="350"/>
      <c r="B179" s="331" t="s">
        <v>3649</v>
      </c>
    </row>
    <row r="180" spans="1:2" x14ac:dyDescent="0.2">
      <c r="A180" s="350"/>
      <c r="B180" s="331"/>
    </row>
    <row r="181" spans="1:2" x14ac:dyDescent="0.2">
      <c r="A181" s="350"/>
      <c r="B181" s="331" t="s">
        <v>3648</v>
      </c>
    </row>
    <row r="182" spans="1:2" x14ac:dyDescent="0.2">
      <c r="A182" s="350"/>
      <c r="B182" s="331"/>
    </row>
    <row r="183" spans="1:2" ht="30" x14ac:dyDescent="0.2">
      <c r="A183" s="350"/>
      <c r="B183" s="331" t="s">
        <v>3647</v>
      </c>
    </row>
    <row r="184" spans="1:2" x14ac:dyDescent="0.2">
      <c r="A184" s="350"/>
      <c r="B184" s="331"/>
    </row>
    <row r="185" spans="1:2" ht="30" x14ac:dyDescent="0.2">
      <c r="A185" s="350"/>
      <c r="B185" s="331" t="s">
        <v>3635</v>
      </c>
    </row>
    <row r="186" spans="1:2" x14ac:dyDescent="0.2">
      <c r="A186" s="350"/>
      <c r="B186" s="331"/>
    </row>
    <row r="187" spans="1:2" ht="15.75" x14ac:dyDescent="0.2">
      <c r="A187" s="350"/>
      <c r="B187" s="338" t="s">
        <v>3646</v>
      </c>
    </row>
    <row r="188" spans="1:2" ht="75" x14ac:dyDescent="0.2">
      <c r="A188" s="350"/>
      <c r="B188" s="331" t="s">
        <v>3645</v>
      </c>
    </row>
    <row r="189" spans="1:2" x14ac:dyDescent="0.2">
      <c r="A189" s="350"/>
      <c r="B189" s="331"/>
    </row>
    <row r="190" spans="1:2" x14ac:dyDescent="0.2">
      <c r="A190" s="350"/>
      <c r="B190" s="331" t="s">
        <v>3644</v>
      </c>
    </row>
    <row r="191" spans="1:2" x14ac:dyDescent="0.2">
      <c r="A191" s="350"/>
      <c r="B191" s="331"/>
    </row>
    <row r="192" spans="1:2" x14ac:dyDescent="0.2">
      <c r="A192" s="350"/>
      <c r="B192" s="331" t="s">
        <v>3643</v>
      </c>
    </row>
    <row r="193" spans="1:2" x14ac:dyDescent="0.2">
      <c r="A193" s="350"/>
      <c r="B193" s="331"/>
    </row>
    <row r="194" spans="1:2" x14ac:dyDescent="0.2">
      <c r="A194" s="350"/>
      <c r="B194" s="331" t="s">
        <v>3642</v>
      </c>
    </row>
    <row r="195" spans="1:2" x14ac:dyDescent="0.2">
      <c r="A195" s="350"/>
      <c r="B195" s="331"/>
    </row>
    <row r="196" spans="1:2" ht="30" x14ac:dyDescent="0.2">
      <c r="A196" s="350"/>
      <c r="B196" s="331" t="s">
        <v>3641</v>
      </c>
    </row>
    <row r="197" spans="1:2" x14ac:dyDescent="0.2">
      <c r="A197" s="350"/>
      <c r="B197" s="331"/>
    </row>
    <row r="198" spans="1:2" ht="15.75" x14ac:dyDescent="0.2">
      <c r="A198" s="350"/>
      <c r="B198" s="338" t="s">
        <v>3640</v>
      </c>
    </row>
    <row r="199" spans="1:2" ht="45" x14ac:dyDescent="0.2">
      <c r="A199" s="350"/>
      <c r="B199" s="331" t="s">
        <v>3639</v>
      </c>
    </row>
    <row r="200" spans="1:2" x14ac:dyDescent="0.2">
      <c r="A200" s="350"/>
      <c r="B200" s="331"/>
    </row>
    <row r="201" spans="1:2" x14ac:dyDescent="0.2">
      <c r="A201" s="350"/>
      <c r="B201" s="331" t="s">
        <v>3638</v>
      </c>
    </row>
    <row r="202" spans="1:2" x14ac:dyDescent="0.2">
      <c r="A202" s="350"/>
      <c r="B202" s="331"/>
    </row>
    <row r="203" spans="1:2" x14ac:dyDescent="0.2">
      <c r="A203" s="350"/>
      <c r="B203" s="331" t="s">
        <v>3637</v>
      </c>
    </row>
    <row r="204" spans="1:2" x14ac:dyDescent="0.2">
      <c r="A204" s="350"/>
      <c r="B204" s="331"/>
    </row>
    <row r="205" spans="1:2" ht="30" x14ac:dyDescent="0.2">
      <c r="A205" s="350"/>
      <c r="B205" s="331" t="s">
        <v>3636</v>
      </c>
    </row>
    <row r="206" spans="1:2" x14ac:dyDescent="0.2">
      <c r="A206" s="350"/>
      <c r="B206" s="331" t="s">
        <v>3607</v>
      </c>
    </row>
    <row r="207" spans="1:2" x14ac:dyDescent="0.2">
      <c r="A207" s="350"/>
      <c r="B207" s="331"/>
    </row>
    <row r="208" spans="1:2" ht="30" x14ac:dyDescent="0.2">
      <c r="A208" s="350"/>
      <c r="B208" s="331" t="s">
        <v>3635</v>
      </c>
    </row>
    <row r="209" spans="1:2" x14ac:dyDescent="0.2">
      <c r="A209" s="350"/>
      <c r="B209" s="331"/>
    </row>
    <row r="210" spans="1:2" ht="15.75" x14ac:dyDescent="0.2">
      <c r="A210" s="350"/>
      <c r="B210" s="338" t="s">
        <v>3634</v>
      </c>
    </row>
    <row r="211" spans="1:2" ht="60" x14ac:dyDescent="0.2">
      <c r="A211" s="350"/>
      <c r="B211" s="331" t="s">
        <v>3633</v>
      </c>
    </row>
    <row r="212" spans="1:2" x14ac:dyDescent="0.2">
      <c r="A212" s="350"/>
      <c r="B212" s="331"/>
    </row>
    <row r="213" spans="1:2" x14ac:dyDescent="0.2">
      <c r="A213" s="350"/>
      <c r="B213" s="331" t="s">
        <v>3632</v>
      </c>
    </row>
    <row r="214" spans="1:2" x14ac:dyDescent="0.2">
      <c r="A214" s="350"/>
      <c r="B214" s="331"/>
    </row>
    <row r="215" spans="1:2" ht="30" x14ac:dyDescent="0.2">
      <c r="A215" s="350"/>
      <c r="B215" s="331" t="s">
        <v>3631</v>
      </c>
    </row>
    <row r="216" spans="1:2" x14ac:dyDescent="0.2">
      <c r="A216" s="350"/>
      <c r="B216" s="331"/>
    </row>
    <row r="217" spans="1:2" ht="45" x14ac:dyDescent="0.2">
      <c r="A217" s="350"/>
      <c r="B217" s="331" t="s">
        <v>3630</v>
      </c>
    </row>
    <row r="218" spans="1:2" x14ac:dyDescent="0.2">
      <c r="A218" s="350"/>
      <c r="B218" s="331"/>
    </row>
    <row r="219" spans="1:2" ht="30" x14ac:dyDescent="0.2">
      <c r="A219" s="350"/>
      <c r="B219" s="331" t="s">
        <v>3629</v>
      </c>
    </row>
    <row r="220" spans="1:2" x14ac:dyDescent="0.2">
      <c r="A220" s="350"/>
      <c r="B220" s="331"/>
    </row>
    <row r="221" spans="1:2" ht="30" x14ac:dyDescent="0.2">
      <c r="A221" s="350"/>
      <c r="B221" s="331" t="s">
        <v>3628</v>
      </c>
    </row>
    <row r="222" spans="1:2" x14ac:dyDescent="0.2">
      <c r="A222" s="350"/>
      <c r="B222" s="331"/>
    </row>
    <row r="223" spans="1:2" ht="45" x14ac:dyDescent="0.2">
      <c r="A223" s="350"/>
      <c r="B223" s="331" t="s">
        <v>3627</v>
      </c>
    </row>
    <row r="224" spans="1:2" x14ac:dyDescent="0.2">
      <c r="A224" s="350"/>
      <c r="B224" s="331"/>
    </row>
    <row r="225" spans="1:2" ht="45" customHeight="1" x14ac:dyDescent="0.2">
      <c r="A225" s="350"/>
      <c r="B225" s="331" t="s">
        <v>3626</v>
      </c>
    </row>
    <row r="226" spans="1:2" x14ac:dyDescent="0.2">
      <c r="A226" s="350"/>
      <c r="B226" s="331"/>
    </row>
    <row r="227" spans="1:2" ht="36" customHeight="1" x14ac:dyDescent="0.2">
      <c r="A227" s="350"/>
      <c r="B227" s="331" t="s">
        <v>3625</v>
      </c>
    </row>
    <row r="228" spans="1:2" x14ac:dyDescent="0.2">
      <c r="A228" s="350"/>
      <c r="B228" s="331"/>
    </row>
    <row r="229" spans="1:2" ht="15.75" x14ac:dyDescent="0.2">
      <c r="A229" s="350"/>
      <c r="B229" s="338" t="s">
        <v>3624</v>
      </c>
    </row>
    <row r="230" spans="1:2" ht="30" x14ac:dyDescent="0.2">
      <c r="A230" s="350"/>
      <c r="B230" s="331" t="s">
        <v>3623</v>
      </c>
    </row>
    <row r="231" spans="1:2" x14ac:dyDescent="0.2">
      <c r="A231" s="350"/>
      <c r="B231" s="331"/>
    </row>
    <row r="232" spans="1:2" ht="15.75" x14ac:dyDescent="0.2">
      <c r="A232" s="350"/>
      <c r="B232" s="338" t="s">
        <v>3622</v>
      </c>
    </row>
    <row r="233" spans="1:2" ht="45" x14ac:dyDescent="0.2">
      <c r="A233" s="350"/>
      <c r="B233" s="331" t="s">
        <v>3621</v>
      </c>
    </row>
    <row r="234" spans="1:2" x14ac:dyDescent="0.2">
      <c r="A234" s="350"/>
      <c r="B234" s="331"/>
    </row>
    <row r="235" spans="1:2" ht="15.75" x14ac:dyDescent="0.2">
      <c r="A235" s="350"/>
      <c r="B235" s="338" t="s">
        <v>3620</v>
      </c>
    </row>
    <row r="236" spans="1:2" ht="75" x14ac:dyDescent="0.2">
      <c r="A236" s="350"/>
      <c r="B236" s="331" t="s">
        <v>3619</v>
      </c>
    </row>
    <row r="237" spans="1:2" x14ac:dyDescent="0.2">
      <c r="A237" s="350"/>
      <c r="B237" s="331"/>
    </row>
    <row r="238" spans="1:2" ht="45" x14ac:dyDescent="0.2">
      <c r="A238" s="350"/>
      <c r="B238" s="331" t="s">
        <v>3618</v>
      </c>
    </row>
    <row r="239" spans="1:2" x14ac:dyDescent="0.2">
      <c r="A239" s="350"/>
      <c r="B239" s="331"/>
    </row>
    <row r="240" spans="1:2" ht="30" x14ac:dyDescent="0.2">
      <c r="A240" s="350"/>
      <c r="B240" s="331" t="s">
        <v>3617</v>
      </c>
    </row>
    <row r="241" spans="1:2" x14ac:dyDescent="0.2">
      <c r="A241" s="350"/>
      <c r="B241" s="331" t="s">
        <v>3607</v>
      </c>
    </row>
    <row r="242" spans="1:2" x14ac:dyDescent="0.2">
      <c r="A242" s="350"/>
      <c r="B242" s="331"/>
    </row>
    <row r="243" spans="1:2" ht="45" x14ac:dyDescent="0.2">
      <c r="A243" s="350"/>
      <c r="B243" s="331" t="s">
        <v>3616</v>
      </c>
    </row>
    <row r="244" spans="1:2" x14ac:dyDescent="0.2">
      <c r="A244" s="350"/>
      <c r="B244" s="331" t="s">
        <v>3609</v>
      </c>
    </row>
    <row r="245" spans="1:2" x14ac:dyDescent="0.2">
      <c r="A245" s="350"/>
      <c r="B245" s="331"/>
    </row>
    <row r="246" spans="1:2" x14ac:dyDescent="0.2">
      <c r="A246" s="350"/>
      <c r="B246" s="331" t="s">
        <v>3615</v>
      </c>
    </row>
    <row r="247" spans="1:2" x14ac:dyDescent="0.2">
      <c r="A247" s="350"/>
      <c r="B247" s="331"/>
    </row>
    <row r="248" spans="1:2" ht="45" x14ac:dyDescent="0.2">
      <c r="A248" s="350"/>
      <c r="B248" s="331" t="s">
        <v>3614</v>
      </c>
    </row>
    <row r="249" spans="1:2" x14ac:dyDescent="0.2">
      <c r="A249" s="350"/>
      <c r="B249" s="331"/>
    </row>
    <row r="250" spans="1:2" ht="15.75" x14ac:dyDescent="0.2">
      <c r="A250" s="350"/>
      <c r="B250" s="338" t="s">
        <v>3613</v>
      </c>
    </row>
    <row r="251" spans="1:2" ht="60" x14ac:dyDescent="0.2">
      <c r="A251" s="350"/>
      <c r="B251" s="331" t="s">
        <v>3612</v>
      </c>
    </row>
    <row r="252" spans="1:2" x14ac:dyDescent="0.2">
      <c r="A252" s="350"/>
      <c r="B252" s="331"/>
    </row>
    <row r="253" spans="1:2" ht="30" x14ac:dyDescent="0.2">
      <c r="A253" s="350"/>
      <c r="B253" s="331" t="s">
        <v>3611</v>
      </c>
    </row>
    <row r="254" spans="1:2" x14ac:dyDescent="0.2">
      <c r="A254" s="350"/>
      <c r="B254" s="331"/>
    </row>
    <row r="255" spans="1:2" x14ac:dyDescent="0.2">
      <c r="A255" s="350"/>
      <c r="B255" s="331" t="s">
        <v>3610</v>
      </c>
    </row>
    <row r="256" spans="1:2" x14ac:dyDescent="0.2">
      <c r="A256" s="350"/>
      <c r="B256" s="331" t="s">
        <v>3609</v>
      </c>
    </row>
    <row r="257" spans="1:2" x14ac:dyDescent="0.2">
      <c r="A257" s="350"/>
      <c r="B257" s="331"/>
    </row>
    <row r="258" spans="1:2" ht="30" x14ac:dyDescent="0.2">
      <c r="A258" s="350"/>
      <c r="B258" s="331" t="s">
        <v>3608</v>
      </c>
    </row>
    <row r="259" spans="1:2" x14ac:dyDescent="0.2">
      <c r="A259" s="350"/>
      <c r="B259" s="331" t="s">
        <v>3607</v>
      </c>
    </row>
    <row r="260" spans="1:2" x14ac:dyDescent="0.2">
      <c r="A260" s="350"/>
      <c r="B260" s="331"/>
    </row>
    <row r="261" spans="1:2" ht="30" x14ac:dyDescent="0.2">
      <c r="A261" s="350"/>
      <c r="B261" s="331" t="s">
        <v>3606</v>
      </c>
    </row>
    <row r="262" spans="1:2" x14ac:dyDescent="0.2">
      <c r="A262" s="350"/>
      <c r="B262" s="331"/>
    </row>
    <row r="263" spans="1:2" ht="15.75" x14ac:dyDescent="0.2">
      <c r="A263" s="350"/>
      <c r="B263" s="338" t="s">
        <v>3605</v>
      </c>
    </row>
    <row r="264" spans="1:2" ht="30" x14ac:dyDescent="0.2">
      <c r="A264" s="350"/>
      <c r="B264" s="331" t="s">
        <v>3604</v>
      </c>
    </row>
    <row r="265" spans="1:2" x14ac:dyDescent="0.2">
      <c r="A265" s="350"/>
      <c r="B265" s="331"/>
    </row>
    <row r="266" spans="1:2" ht="18" x14ac:dyDescent="0.2">
      <c r="A266" s="350"/>
      <c r="B266" s="333" t="s">
        <v>3603</v>
      </c>
    </row>
    <row r="267" spans="1:2" x14ac:dyDescent="0.2">
      <c r="A267" s="350"/>
      <c r="B267" s="331"/>
    </row>
    <row r="268" spans="1:2" ht="15.75" x14ac:dyDescent="0.2">
      <c r="A268" s="350"/>
      <c r="B268" s="338" t="s">
        <v>3602</v>
      </c>
    </row>
    <row r="269" spans="1:2" ht="30" x14ac:dyDescent="0.2">
      <c r="A269" s="350"/>
      <c r="B269" s="331" t="s">
        <v>3601</v>
      </c>
    </row>
    <row r="270" spans="1:2" x14ac:dyDescent="0.2">
      <c r="A270" s="350"/>
      <c r="B270" s="331"/>
    </row>
    <row r="271" spans="1:2" ht="30" x14ac:dyDescent="0.2">
      <c r="A271" s="350"/>
      <c r="B271" s="331" t="s">
        <v>3600</v>
      </c>
    </row>
    <row r="272" spans="1:2" x14ac:dyDescent="0.2">
      <c r="A272" s="350"/>
      <c r="B272" s="331"/>
    </row>
    <row r="273" spans="1:2" ht="30" x14ac:dyDescent="0.2">
      <c r="A273" s="350"/>
      <c r="B273" s="331" t="s">
        <v>3599</v>
      </c>
    </row>
    <row r="274" spans="1:2" x14ac:dyDescent="0.2">
      <c r="A274" s="350"/>
      <c r="B274" s="331"/>
    </row>
    <row r="275" spans="1:2" ht="30" x14ac:dyDescent="0.2">
      <c r="A275" s="350"/>
      <c r="B275" s="331" t="s">
        <v>3598</v>
      </c>
    </row>
    <row r="276" spans="1:2" x14ac:dyDescent="0.2">
      <c r="A276" s="350"/>
      <c r="B276" s="331"/>
    </row>
    <row r="277" spans="1:2" ht="60" x14ac:dyDescent="0.2">
      <c r="A277" s="350"/>
      <c r="B277" s="331" t="s">
        <v>3597</v>
      </c>
    </row>
    <row r="278" spans="1:2" x14ac:dyDescent="0.2">
      <c r="A278" s="350"/>
      <c r="B278" s="331"/>
    </row>
    <row r="279" spans="1:2" ht="18" x14ac:dyDescent="0.2">
      <c r="A279" s="350"/>
      <c r="B279" s="333" t="s">
        <v>3596</v>
      </c>
    </row>
    <row r="280" spans="1:2" ht="45" x14ac:dyDescent="0.2">
      <c r="A280" s="350"/>
      <c r="B280" s="331" t="s">
        <v>3595</v>
      </c>
    </row>
    <row r="281" spans="1:2" x14ac:dyDescent="0.2">
      <c r="A281" s="350"/>
      <c r="B281" s="331" t="s">
        <v>3594</v>
      </c>
    </row>
    <row r="282" spans="1:2" x14ac:dyDescent="0.2">
      <c r="A282" s="350"/>
      <c r="B282" s="331" t="s">
        <v>3593</v>
      </c>
    </row>
    <row r="283" spans="1:2" x14ac:dyDescent="0.2">
      <c r="A283" s="350"/>
      <c r="B283" s="331" t="s">
        <v>3592</v>
      </c>
    </row>
    <row r="284" spans="1:2" x14ac:dyDescent="0.2">
      <c r="A284" s="350"/>
      <c r="B284" s="331" t="s">
        <v>3591</v>
      </c>
    </row>
    <row r="285" spans="1:2" x14ac:dyDescent="0.2">
      <c r="A285" s="350"/>
      <c r="B285" s="331" t="s">
        <v>486</v>
      </c>
    </row>
    <row r="286" spans="1:2" x14ac:dyDescent="0.2">
      <c r="A286" s="350"/>
      <c r="B286" s="331" t="s">
        <v>3451</v>
      </c>
    </row>
    <row r="287" spans="1:2" x14ac:dyDescent="0.2">
      <c r="A287" s="350"/>
      <c r="B287" s="331" t="s">
        <v>3590</v>
      </c>
    </row>
    <row r="288" spans="1:2" x14ac:dyDescent="0.2">
      <c r="A288" s="350"/>
      <c r="B288" s="331"/>
    </row>
    <row r="289" spans="1:2" ht="18" x14ac:dyDescent="0.2">
      <c r="A289" s="350"/>
      <c r="B289" s="333" t="s">
        <v>3589</v>
      </c>
    </row>
    <row r="290" spans="1:2" ht="30" x14ac:dyDescent="0.2">
      <c r="A290" s="350"/>
      <c r="B290" s="331" t="s">
        <v>3588</v>
      </c>
    </row>
    <row r="291" spans="1:2" x14ac:dyDescent="0.2">
      <c r="A291" s="350"/>
      <c r="B291" s="331"/>
    </row>
    <row r="292" spans="1:2" x14ac:dyDescent="0.2">
      <c r="A292" s="350"/>
      <c r="B292" s="331" t="s">
        <v>3587</v>
      </c>
    </row>
    <row r="293" spans="1:2" x14ac:dyDescent="0.2">
      <c r="A293" s="350"/>
      <c r="B293" s="331"/>
    </row>
    <row r="294" spans="1:2" ht="30" x14ac:dyDescent="0.2">
      <c r="A294" s="350"/>
      <c r="B294" s="331" t="s">
        <v>3586</v>
      </c>
    </row>
    <row r="295" spans="1:2" x14ac:dyDescent="0.2">
      <c r="A295" s="350"/>
      <c r="B295" s="331"/>
    </row>
    <row r="296" spans="1:2" ht="30" x14ac:dyDescent="0.2">
      <c r="A296" s="350"/>
      <c r="B296" s="331" t="s">
        <v>3585</v>
      </c>
    </row>
    <row r="297" spans="1:2" x14ac:dyDescent="0.2">
      <c r="A297" s="350"/>
      <c r="B297" s="331"/>
    </row>
    <row r="298" spans="1:2" ht="30" x14ac:dyDescent="0.2">
      <c r="A298" s="350"/>
      <c r="B298" s="331" t="s">
        <v>3584</v>
      </c>
    </row>
    <row r="299" spans="1:2" x14ac:dyDescent="0.2">
      <c r="A299" s="350"/>
      <c r="B299" s="331"/>
    </row>
    <row r="300" spans="1:2" ht="60" x14ac:dyDescent="0.2">
      <c r="A300" s="350"/>
      <c r="B300" s="331" t="s">
        <v>3583</v>
      </c>
    </row>
    <row r="301" spans="1:2" x14ac:dyDescent="0.2">
      <c r="A301" s="350"/>
      <c r="B301" s="331"/>
    </row>
    <row r="302" spans="1:2" ht="30" x14ac:dyDescent="0.2">
      <c r="A302" s="350"/>
      <c r="B302" s="331" t="s">
        <v>3582</v>
      </c>
    </row>
    <row r="303" spans="1:2" x14ac:dyDescent="0.2">
      <c r="A303" s="350"/>
      <c r="B303" s="331"/>
    </row>
    <row r="304" spans="1:2" ht="45.75" thickBot="1" x14ac:dyDescent="0.25">
      <c r="A304" s="350"/>
      <c r="B304" s="329" t="s">
        <v>3581</v>
      </c>
    </row>
    <row r="305" spans="2:2" x14ac:dyDescent="0.2"/>
    <row r="310" spans="2:2" hidden="1" x14ac:dyDescent="0.2">
      <c r="B310" s="349"/>
    </row>
    <row r="311" spans="2:2" hidden="1" x14ac:dyDescent="0.2">
      <c r="B311" s="349"/>
    </row>
    <row r="312" spans="2:2" hidden="1" x14ac:dyDescent="0.2">
      <c r="B312" s="349"/>
    </row>
    <row r="313" spans="2:2" hidden="1" x14ac:dyDescent="0.2">
      <c r="B313" s="349"/>
    </row>
    <row r="314" spans="2:2" hidden="1" x14ac:dyDescent="0.2">
      <c r="B314" s="349"/>
    </row>
    <row r="315" spans="2:2" hidden="1" x14ac:dyDescent="0.2">
      <c r="B315" s="349"/>
    </row>
    <row r="316" spans="2:2" hidden="1" x14ac:dyDescent="0.2">
      <c r="B316" s="349"/>
    </row>
    <row r="317" spans="2:2" hidden="1" x14ac:dyDescent="0.2">
      <c r="B317" s="349"/>
    </row>
    <row r="318" spans="2:2" hidden="1" x14ac:dyDescent="0.2">
      <c r="B318" s="349"/>
    </row>
    <row r="319" spans="2:2" hidden="1" x14ac:dyDescent="0.2">
      <c r="B319" s="349"/>
    </row>
    <row r="320" spans="2:2" hidden="1" x14ac:dyDescent="0.2">
      <c r="B320" s="349"/>
    </row>
    <row r="321" spans="2:2" hidden="1" x14ac:dyDescent="0.2">
      <c r="B321" s="349"/>
    </row>
    <row r="322" spans="2:2" hidden="1" x14ac:dyDescent="0.2">
      <c r="B322" s="349"/>
    </row>
    <row r="323" spans="2:2" hidden="1" x14ac:dyDescent="0.2">
      <c r="B323" s="349"/>
    </row>
    <row r="324" spans="2:2" hidden="1" x14ac:dyDescent="0.2">
      <c r="B324" s="349"/>
    </row>
    <row r="325" spans="2:2" hidden="1" x14ac:dyDescent="0.2">
      <c r="B325" s="349"/>
    </row>
    <row r="326" spans="2:2" hidden="1" x14ac:dyDescent="0.2">
      <c r="B326" s="349"/>
    </row>
    <row r="327" spans="2:2" hidden="1" x14ac:dyDescent="0.2">
      <c r="B327" s="349"/>
    </row>
    <row r="328" spans="2:2" hidden="1" x14ac:dyDescent="0.2">
      <c r="B328" s="349"/>
    </row>
    <row r="329" spans="2:2" hidden="1" x14ac:dyDescent="0.2">
      <c r="B329" s="349"/>
    </row>
    <row r="330" spans="2:2" hidden="1" x14ac:dyDescent="0.2">
      <c r="B330" s="349"/>
    </row>
    <row r="331" spans="2:2" hidden="1" x14ac:dyDescent="0.2">
      <c r="B331" s="349"/>
    </row>
    <row r="332" spans="2:2" hidden="1" x14ac:dyDescent="0.2">
      <c r="B332" s="349"/>
    </row>
    <row r="333" spans="2:2" hidden="1" x14ac:dyDescent="0.2">
      <c r="B333" s="349"/>
    </row>
    <row r="334" spans="2:2" hidden="1" x14ac:dyDescent="0.2">
      <c r="B334" s="349"/>
    </row>
    <row r="335" spans="2:2" hidden="1" x14ac:dyDescent="0.2">
      <c r="B335" s="349"/>
    </row>
    <row r="336" spans="2:2" hidden="1" x14ac:dyDescent="0.2">
      <c r="B336" s="349"/>
    </row>
    <row r="337" spans="2:2" hidden="1" x14ac:dyDescent="0.2">
      <c r="B337" s="349"/>
    </row>
    <row r="338" spans="2:2" hidden="1" x14ac:dyDescent="0.2">
      <c r="B338" s="349"/>
    </row>
    <row r="339" spans="2:2" hidden="1" x14ac:dyDescent="0.2">
      <c r="B339" s="349"/>
    </row>
    <row r="340" spans="2:2" hidden="1" x14ac:dyDescent="0.2">
      <c r="B340" s="349"/>
    </row>
    <row r="341" spans="2:2" hidden="1" x14ac:dyDescent="0.2">
      <c r="B341" s="349"/>
    </row>
    <row r="342" spans="2:2" hidden="1" x14ac:dyDescent="0.2">
      <c r="B342" s="349"/>
    </row>
    <row r="343" spans="2:2" hidden="1" x14ac:dyDescent="0.2">
      <c r="B343" s="349"/>
    </row>
    <row r="344" spans="2:2" hidden="1" x14ac:dyDescent="0.2">
      <c r="B344" s="349"/>
    </row>
    <row r="345" spans="2:2" hidden="1" x14ac:dyDescent="0.2">
      <c r="B345" s="349"/>
    </row>
    <row r="346" spans="2:2" hidden="1" x14ac:dyDescent="0.2">
      <c r="B346" s="349"/>
    </row>
    <row r="347" spans="2:2" hidden="1" x14ac:dyDescent="0.2">
      <c r="B347" s="349"/>
    </row>
    <row r="348" spans="2:2" hidden="1" x14ac:dyDescent="0.2">
      <c r="B348" s="349"/>
    </row>
    <row r="349" spans="2:2" hidden="1" x14ac:dyDescent="0.2">
      <c r="B349" s="349"/>
    </row>
    <row r="350" spans="2:2" hidden="1" x14ac:dyDescent="0.2">
      <c r="B350" s="349"/>
    </row>
    <row r="351" spans="2:2" hidden="1" x14ac:dyDescent="0.2">
      <c r="B351" s="349"/>
    </row>
  </sheetData>
  <hyperlinks>
    <hyperlink ref="B6" location="_Toc100830147" display="_Toc100830147" xr:uid="{92824478-3B6B-4E00-A9AA-E711EDC179B8}"/>
    <hyperlink ref="B7" location="_Toc100830148" display="_Toc100830148" xr:uid="{79D6519D-0160-4D30-B480-3327619899A8}"/>
    <hyperlink ref="B8" location="_Toc100830149" display="_Toc100830149" xr:uid="{340DF06A-B20C-4407-AC69-9E5578FA6500}"/>
    <hyperlink ref="B9" location="_Toc100830150" display="_Toc100830150" xr:uid="{21B41674-85B6-49E1-9B3C-B41ABA4A8941}"/>
    <hyperlink ref="B10" location="_Toc100830151" display="_Toc100830151" xr:uid="{FDC5C402-0085-45DA-9584-B08BF1F8F8C0}"/>
    <hyperlink ref="B11" location="_Toc100830152" display="_Toc100830152" xr:uid="{D0198952-5D85-48BD-99B9-DBF5D2A5F7BD}"/>
    <hyperlink ref="B12" location="_Toc100830153" display="_Toc100830153" xr:uid="{E7E153B0-81EC-490A-B664-9A991E82D03F}"/>
    <hyperlink ref="B13" location="_Toc100830154" display="_Toc100830154" xr:uid="{BD065356-9E27-4B30-A6ED-04777407832E}"/>
    <hyperlink ref="B14" location="_Toc100830155" display="_Toc100830155" xr:uid="{2E98A210-6E77-437C-BAA0-518B34B254BC}"/>
    <hyperlink ref="B15" location="_Toc100830156" display="_Toc100830156" xr:uid="{7DC1008C-5933-4D15-BDFD-E0E36FD24535}"/>
    <hyperlink ref="B16" location="_Toc100830157" display="_Toc100830157" xr:uid="{18440783-CE38-4791-AC89-5C469E54E840}"/>
    <hyperlink ref="B17" location="_Toc100830158" display="_Toc100830158" xr:uid="{91B2E52B-7DC2-45A6-8C44-A05793D4E572}"/>
    <hyperlink ref="B18" location="_Toc100830159" display="_Toc100830159" xr:uid="{A818E9F3-0FDD-4503-BE40-2A5B5A1559CC}"/>
    <hyperlink ref="B19" location="_Toc100830160" display="_Toc100830160" xr:uid="{797B197D-7BB7-445B-B1C9-99EA222563C6}"/>
    <hyperlink ref="B20" location="_Toc100830161" display="_Toc100830161" xr:uid="{8D5623D2-6EB0-4166-B742-3162143C3AE3}"/>
    <hyperlink ref="B21" location="_Toc100830162" display="_Toc100830162" xr:uid="{30D855ED-C34B-4CD1-A115-033767DB3E10}"/>
    <hyperlink ref="B22" location="_Toc100830163" display="_Toc100830163" xr:uid="{E0208732-AA34-4FBE-B182-47F5D6E8C6CA}"/>
    <hyperlink ref="B23" location="_Toc100830164" display="_Toc100830164" xr:uid="{5472E30C-9CEF-43AD-81F1-A658FDC25ACC}"/>
    <hyperlink ref="B24" location="_Toc100830166" display="_Toc100830166" xr:uid="{8760E744-3654-459B-8905-5CB7E3E9F0E3}"/>
    <hyperlink ref="B25" location="_Toc100830167" display="_Toc100830167" xr:uid="{4C2B42EB-B800-462E-990F-BF62D77B8AF2}"/>
    <hyperlink ref="B26" location="_Toc100830168" display="_Toc100830168" xr:uid="{EFF30297-4A4C-4C54-846B-7AC506E822C4}"/>
    <hyperlink ref="B27" location="_Toc100830169" display="_Toc100830169" xr:uid="{87B19309-3651-4462-BAF9-B9186EDF226B}"/>
    <hyperlink ref="B28" location="_Toc100830170" display="_Toc100830170" xr:uid="{A5B91CA1-155E-45AA-A00D-C10BFFBCCE1F}"/>
    <hyperlink ref="B29" location="_Toc100830171" display="_Toc100830171" xr:uid="{4BF82B34-DB64-4B7A-A80B-149E3687BFE7}"/>
    <hyperlink ref="B30" location="_Toc100830172" display="_Toc100830172" xr:uid="{ABC5E6B6-4DF4-4662-B863-7E6DF83DA19D}"/>
    <hyperlink ref="B31" location="Eitemau_memorandwm" display="Eitemau memorandwm" xr:uid="{D7C9D019-B487-4CE3-98A8-05FC61F351D5}"/>
    <hyperlink ref="B32" location="Rheoli_Cymorthdaliadau" display="Rheoli Cymorthdaliadau" xr:uid="{BA3BEA38-A7E7-42A6-9B3D-3017B7FC97D5}"/>
    <hyperlink ref="B33" location="Ardystio" display="Ardystio" xr:uid="{791FDD03-E78C-4782-94D3-1177C8090482}"/>
    <hyperlink ref="B36" r:id="rId1" display="http://www.hmso.gov.uk/acts/acts1988/Ukpga_19880041_en_1.htm" xr:uid="{95CED803-3D62-449C-BAB1-5ACDE107D72C}"/>
    <hyperlink ref="B38" r:id="rId2" display="http://www.legislation.hmso.gov.uk/si/si1992/Uksi_19923238_en_1.htm" xr:uid="{0158E785-9EB0-43EE-A0D9-0DF25258E657}"/>
    <hyperlink ref="B87" r:id="rId3" display="http://www.legislation.gov.uk/ukpga/2003/26/section/64" xr:uid="{404ADFC3-E115-4C2E-BFA9-945524A73A4F}"/>
    <hyperlink ref="B286" r:id="rId4" display="mailto:YrUnedRheoliCymorthdaliadau@llyw.cymru" xr:uid="{43EADC26-6C6F-4873-985D-EB1EED849FB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indexed="8"/>
    <pageSetUpPr fitToPage="1"/>
  </sheetPr>
  <dimension ref="A1:L20"/>
  <sheetViews>
    <sheetView showGridLines="0" showRowColHeaders="0" zoomScale="90" zoomScaleNormal="90" workbookViewId="0">
      <selection activeCell="C5" sqref="C5"/>
    </sheetView>
  </sheetViews>
  <sheetFormatPr defaultColWidth="0" defaultRowHeight="15" zeroHeight="1" x14ac:dyDescent="0.2"/>
  <cols>
    <col min="1" max="1" width="2.44140625" style="288" customWidth="1"/>
    <col min="2" max="2" width="3.21875" style="289" customWidth="1"/>
    <col min="3" max="3" width="93.21875" style="289" customWidth="1"/>
    <col min="4" max="4" width="10.33203125" style="289" customWidth="1"/>
    <col min="5" max="5" width="2.77734375" style="289" customWidth="1"/>
    <col min="6" max="6" width="2.77734375" style="288" customWidth="1"/>
    <col min="7" max="7" width="2.44140625" style="289" hidden="1" customWidth="1"/>
    <col min="8" max="11" width="0" style="289" hidden="1" customWidth="1"/>
    <col min="12" max="12" width="2.44140625" style="289" hidden="1" customWidth="1"/>
    <col min="13" max="16384" width="8.88671875" style="289" hidden="1"/>
  </cols>
  <sheetData>
    <row r="1" spans="2:5" ht="13.5" customHeight="1" x14ac:dyDescent="0.2">
      <c r="B1" s="288"/>
      <c r="C1" s="288"/>
      <c r="D1" s="288"/>
      <c r="E1" s="288"/>
    </row>
    <row r="2" spans="2:5" ht="22.5" customHeight="1" x14ac:dyDescent="0.2">
      <c r="B2" s="290"/>
      <c r="C2" s="291" t="str">
        <f>+FrontPage!C2&amp;"                                                                                                        "&amp;FrontPage!L2</f>
        <v>Non-domestic rates final contributions return 2023-24                                                                                                        NDR3</v>
      </c>
      <c r="D2" s="292"/>
      <c r="E2" s="293"/>
    </row>
    <row r="3" spans="2:5" ht="19.5" customHeight="1" x14ac:dyDescent="0.25">
      <c r="B3" s="294"/>
      <c r="C3" s="295"/>
      <c r="D3" s="5"/>
      <c r="E3" s="296"/>
    </row>
    <row r="4" spans="2:5" ht="15.75" hidden="1" x14ac:dyDescent="0.2">
      <c r="B4" s="294"/>
      <c r="C4" s="5" t="str">
        <f>+Language!D91</f>
        <v>Survey Response Burden</v>
      </c>
      <c r="D4" s="297"/>
      <c r="E4" s="296"/>
    </row>
    <row r="5" spans="2:5" ht="38.25" customHeight="1" x14ac:dyDescent="0.2">
      <c r="B5" s="294"/>
      <c r="C5" s="299" t="str">
        <f>+Language!D85</f>
        <v xml:space="preserve">The Welsh Government are monitoring the burden of completing this data collection form. </v>
      </c>
      <c r="D5" s="299"/>
      <c r="E5" s="298"/>
    </row>
    <row r="6" spans="2:5" ht="29.25" customHeight="1" x14ac:dyDescent="0.2">
      <c r="B6" s="294"/>
      <c r="C6" s="299" t="str">
        <f>+Language!D87</f>
        <v>Please enter the time it has taken you (and any colleagues) to prepare and send the return.</v>
      </c>
      <c r="D6" s="322"/>
      <c r="E6" s="298"/>
    </row>
    <row r="7" spans="2:5" ht="21" customHeight="1" x14ac:dyDescent="0.2">
      <c r="B7" s="294"/>
      <c r="C7" s="299" t="str">
        <f>+Language!D92</f>
        <v>Please only include time spent on activities to prepare and send this return, such as:</v>
      </c>
      <c r="D7" s="299"/>
      <c r="E7" s="298"/>
    </row>
    <row r="8" spans="2:5" ht="22.5" customHeight="1" x14ac:dyDescent="0.2">
      <c r="B8" s="294"/>
      <c r="C8" s="299" t="str">
        <f>"▪ "&amp;Language!D93</f>
        <v>▪ collection, analysis and aggregation of records and data required;</v>
      </c>
      <c r="D8" s="299"/>
      <c r="E8" s="298"/>
    </row>
    <row r="9" spans="2:5" ht="19.5" customHeight="1" x14ac:dyDescent="0.2">
      <c r="B9" s="294"/>
      <c r="C9" s="299" t="str">
        <f>"▪ "&amp;+Language!D94</f>
        <v>▪ completing, checking, amending and approving the form.</v>
      </c>
      <c r="D9" s="299"/>
      <c r="E9" s="298"/>
    </row>
    <row r="10" spans="2:5" hidden="1" x14ac:dyDescent="0.2">
      <c r="B10" s="294"/>
      <c r="C10" s="299"/>
      <c r="D10" s="299"/>
      <c r="E10" s="298"/>
    </row>
    <row r="11" spans="2:5" hidden="1" x14ac:dyDescent="0.2">
      <c r="B11" s="294"/>
      <c r="C11" s="300" t="str">
        <f>+Language!D86</f>
        <v>Hours taken</v>
      </c>
      <c r="D11" s="301"/>
      <c r="E11" s="303"/>
    </row>
    <row r="12" spans="2:5" hidden="1" x14ac:dyDescent="0.2">
      <c r="B12" s="294"/>
      <c r="C12" s="300"/>
      <c r="D12" s="302"/>
      <c r="E12" s="303"/>
    </row>
    <row r="13" spans="2:5" ht="19.5" customHeight="1" x14ac:dyDescent="0.2">
      <c r="B13" s="294"/>
      <c r="C13" s="299" t="str">
        <f>+Language!D84</f>
        <v>Please feel free to add any comments</v>
      </c>
      <c r="D13" s="299"/>
      <c r="E13" s="296"/>
    </row>
    <row r="14" spans="2:5" ht="72.75" customHeight="1" x14ac:dyDescent="0.2">
      <c r="B14" s="294"/>
      <c r="C14" s="321"/>
      <c r="D14" s="297"/>
      <c r="E14" s="296"/>
    </row>
    <row r="15" spans="2:5" x14ac:dyDescent="0.2">
      <c r="B15" s="304"/>
      <c r="C15" s="305"/>
      <c r="D15" s="305"/>
      <c r="E15" s="306"/>
    </row>
    <row r="16" spans="2:5" x14ac:dyDescent="0.2">
      <c r="B16" s="288"/>
      <c r="C16" s="288"/>
      <c r="D16" s="288"/>
      <c r="E16" s="288"/>
    </row>
    <row r="17" ht="23.25" hidden="1" customHeight="1" x14ac:dyDescent="0.2"/>
    <row r="18" ht="23.25" hidden="1" customHeight="1" x14ac:dyDescent="0.2"/>
    <row r="19" ht="12.75" hidden="1" customHeight="1" x14ac:dyDescent="0.2"/>
    <row r="20" ht="12.75" hidden="1" customHeight="1" x14ac:dyDescent="0.2"/>
  </sheetData>
  <sheetProtection sheet="1"/>
  <phoneticPr fontId="9" type="noConversion"/>
  <conditionalFormatting sqref="E11:E12">
    <cfRule type="cellIs" dxfId="2" priority="1" stopIfTrue="1" operator="equal">
      <formula>"ü"</formula>
    </cfRule>
    <cfRule type="cellIs" dxfId="1" priority="2" stopIfTrue="1" operator="equal">
      <formula>"û"</formula>
    </cfRule>
    <cfRule type="cellIs" dxfId="0" priority="3" stopIfTrue="1" operator="equal">
      <formula>"!"</formula>
    </cfRule>
  </conditionalFormatting>
  <printOptions horizont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8"/>
  </sheetPr>
  <dimension ref="A1:K17"/>
  <sheetViews>
    <sheetView showGridLines="0" showRowColHeaders="0" zoomScaleNormal="100" workbookViewId="0">
      <selection activeCell="C4" sqref="C4"/>
    </sheetView>
  </sheetViews>
  <sheetFormatPr defaultColWidth="0" defaultRowHeight="0" customHeight="1" zeroHeight="1" x14ac:dyDescent="0.2"/>
  <cols>
    <col min="1" max="1" width="1.88671875" style="1" customWidth="1"/>
    <col min="2" max="2" width="3.109375" style="1" customWidth="1"/>
    <col min="3" max="3" width="100.44140625" style="1" customWidth="1"/>
    <col min="4" max="4" width="2.33203125" style="1" customWidth="1"/>
    <col min="5" max="5" width="2.44140625" style="1" customWidth="1"/>
    <col min="6" max="7" width="8.77734375" style="1" hidden="1" customWidth="1"/>
    <col min="8" max="8" width="0" style="1" hidden="1" customWidth="1"/>
    <col min="9" max="11" width="8.77734375" style="1" hidden="1" customWidth="1"/>
    <col min="12" max="16384" width="8.88671875" style="1" hidden="1"/>
  </cols>
  <sheetData>
    <row r="1" spans="1:5" ht="15" x14ac:dyDescent="0.2">
      <c r="A1" s="323"/>
      <c r="B1" s="323"/>
      <c r="C1" s="323"/>
      <c r="D1" s="323"/>
      <c r="E1" s="323"/>
    </row>
    <row r="2" spans="1:5" ht="22.5" customHeight="1" x14ac:dyDescent="0.2">
      <c r="A2" s="323"/>
      <c r="B2" s="307"/>
      <c r="C2" s="308" t="str">
        <f>+FrontPage!C2&amp;"                                                                                                         "&amp;FrontPage!L2</f>
        <v>Non-domestic rates final contributions return 2023-24                                                                                                         NDR3</v>
      </c>
      <c r="D2" s="309"/>
      <c r="E2" s="323"/>
    </row>
    <row r="3" spans="1:5" ht="22.5" customHeight="1" x14ac:dyDescent="0.2">
      <c r="A3" s="323"/>
      <c r="B3" s="310"/>
      <c r="C3" s="311" t="str">
        <f>+FrontPage!C13</f>
        <v/>
      </c>
      <c r="D3" s="2"/>
      <c r="E3" s="323"/>
    </row>
    <row r="4" spans="1:5" ht="55.5" customHeight="1" x14ac:dyDescent="0.2">
      <c r="A4" s="323"/>
      <c r="B4" s="310"/>
      <c r="C4" s="320" t="str">
        <f>Language!D96</f>
        <v>We are continually striving to improve the form to make it easier to complete, whilst still ensuring data integrity and consistency across all authorities. If you have any comments or suggestions that may be useful,  please note them below:</v>
      </c>
      <c r="D4" s="2"/>
      <c r="E4" s="323"/>
    </row>
    <row r="5" spans="1:5" ht="24" customHeight="1" x14ac:dyDescent="0.2">
      <c r="A5" s="323"/>
      <c r="B5" s="310"/>
      <c r="C5" s="312" t="str">
        <f>Language!D97</f>
        <v>Form Design</v>
      </c>
      <c r="D5" s="2"/>
      <c r="E5" s="323"/>
    </row>
    <row r="6" spans="1:5" ht="102" customHeight="1" x14ac:dyDescent="0.2">
      <c r="A6" s="323"/>
      <c r="B6" s="310"/>
      <c r="C6" s="324"/>
      <c r="D6" s="3"/>
      <c r="E6" s="323"/>
    </row>
    <row r="7" spans="1:5" ht="9" customHeight="1" x14ac:dyDescent="0.2">
      <c r="A7" s="323"/>
      <c r="B7" s="310"/>
      <c r="C7" s="302"/>
      <c r="D7" s="2"/>
      <c r="E7" s="323"/>
    </row>
    <row r="8" spans="1:5" ht="15.75" x14ac:dyDescent="0.2">
      <c r="A8" s="323"/>
      <c r="B8" s="310"/>
      <c r="C8" s="312" t="str">
        <f>Language!D98</f>
        <v>Validation</v>
      </c>
      <c r="D8" s="2"/>
      <c r="E8" s="323"/>
    </row>
    <row r="9" spans="1:5" ht="102" customHeight="1" x14ac:dyDescent="0.2">
      <c r="A9" s="323"/>
      <c r="B9" s="310"/>
      <c r="C9" s="324"/>
      <c r="D9" s="3"/>
      <c r="E9" s="323"/>
    </row>
    <row r="10" spans="1:5" ht="9" customHeight="1" x14ac:dyDescent="0.2">
      <c r="A10" s="323"/>
      <c r="B10" s="310"/>
      <c r="C10" s="302"/>
      <c r="D10" s="2"/>
      <c r="E10" s="323"/>
    </row>
    <row r="11" spans="1:5" ht="15.75" x14ac:dyDescent="0.2">
      <c r="A11" s="323"/>
      <c r="B11" s="310"/>
      <c r="C11" s="312" t="str">
        <f>Language!D99</f>
        <v>Documentation</v>
      </c>
      <c r="D11" s="2"/>
      <c r="E11" s="323"/>
    </row>
    <row r="12" spans="1:5" ht="102" customHeight="1" x14ac:dyDescent="0.2">
      <c r="A12" s="323"/>
      <c r="B12" s="310"/>
      <c r="C12" s="324"/>
      <c r="D12" s="3"/>
      <c r="E12" s="323"/>
    </row>
    <row r="13" spans="1:5" ht="9" customHeight="1" x14ac:dyDescent="0.2">
      <c r="A13" s="323"/>
      <c r="B13" s="310"/>
      <c r="C13" s="302"/>
      <c r="D13" s="2"/>
      <c r="E13" s="323"/>
    </row>
    <row r="14" spans="1:5" ht="15.75" x14ac:dyDescent="0.2">
      <c r="A14" s="323"/>
      <c r="B14" s="310"/>
      <c r="C14" s="312" t="str">
        <f>Language!D100</f>
        <v>General comments</v>
      </c>
      <c r="D14" s="2"/>
      <c r="E14" s="323"/>
    </row>
    <row r="15" spans="1:5" ht="102" customHeight="1" x14ac:dyDescent="0.2">
      <c r="A15" s="323"/>
      <c r="B15" s="310"/>
      <c r="C15" s="324"/>
      <c r="D15" s="3"/>
      <c r="E15" s="323"/>
    </row>
    <row r="16" spans="1:5" ht="15" x14ac:dyDescent="0.2">
      <c r="A16" s="323"/>
      <c r="B16" s="313"/>
      <c r="C16" s="314"/>
      <c r="D16" s="4"/>
      <c r="E16" s="323"/>
    </row>
    <row r="17" spans="1:5" ht="15" customHeight="1" x14ac:dyDescent="0.2">
      <c r="A17" s="323"/>
      <c r="B17" s="323"/>
      <c r="C17" s="323"/>
      <c r="D17" s="323"/>
      <c r="E17" s="323"/>
    </row>
  </sheetData>
  <sheetProtection sheet="1"/>
  <phoneticPr fontId="9" type="noConversion"/>
  <pageMargins left="0.78740157480314965" right="0.78740157480314965" top="0.78740157480314965" bottom="0.78740157480314965"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A51191917</value>
    </field>
    <field name="Objective-Title">
      <value order="0">NDR3 Form 2023-24</value>
    </field>
    <field name="Objective-Description">
      <value order="0"/>
    </field>
    <field name="Objective-CreationStamp">
      <value order="0">2024-03-13T10:34:02Z</value>
    </field>
    <field name="Objective-IsApproved">
      <value order="0">false</value>
    </field>
    <field name="Objective-IsPublished">
      <value order="0">false</value>
    </field>
    <field name="Objective-DatePublished">
      <value order="0"/>
    </field>
    <field name="Objective-ModificationStamp">
      <value order="0">2024-04-22T13:14:57Z</value>
    </field>
    <field name="Objective-Owner">
      <value order="0">Hagg, Richard (PSWL - Local Government - Non-Domestic Rates Policy &amp; Reform)</value>
    </field>
    <field name="Objective-Path">
      <value order="0">Objective Global Folder:#Business File Plan:WG Organisational Groups:Post April 2024 - Local Government, Housing, Climate Change &amp; Rural Affairs:Local Government, Housing, Climate Change &amp; Rural Affairs (LGHCCRA) - Local Government - Finance Reform:1 - Save:07 Local Government - Non-Domestic Rates Pool Management:7.2a NDR Outturn Adjustments 2023-2028:2023-24 NDR Outturn Adjustments Reconciliations:FY2023-2024 - Local Government Finance - Local Taxation Policy - NDR Outturn Adjustments - Local Authority Reconciliations:2023-24 NDR3 Forms and Guidance</value>
    </field>
    <field name="Objective-Parent">
      <value order="0">2023-24 NDR3 Forms and Guidance</value>
    </field>
    <field name="Objective-State">
      <value order="0">Being Drafted</value>
    </field>
    <field name="Objective-VersionId">
      <value order="0">vA96477707</value>
    </field>
    <field name="Objective-Version">
      <value order="0">0.14</value>
    </field>
    <field name="Objective-VersionNumber">
      <value order="0">14</value>
    </field>
    <field name="Objective-VersionComment">
      <value order="0"/>
    </field>
    <field name="Objective-FileNumber">
      <value order="0">qA1700818</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116</vt:i4>
      </vt:variant>
    </vt:vector>
  </HeadingPairs>
  <TitlesOfParts>
    <vt:vector size="128" baseType="lpstr">
      <vt:lpstr>FrontPage</vt:lpstr>
      <vt:lpstr>NDR3</vt:lpstr>
      <vt:lpstr>Certificate</vt:lpstr>
      <vt:lpstr>ValidationSheet</vt:lpstr>
      <vt:lpstr>Language</vt:lpstr>
      <vt:lpstr>Guidance Notes - English</vt:lpstr>
      <vt:lpstr>Nodiadau Cyfarwyddyd - Cymraeg</vt:lpstr>
      <vt:lpstr>Survey Response Burden</vt:lpstr>
      <vt:lpstr>Comments</vt:lpstr>
      <vt:lpstr>Details</vt:lpstr>
      <vt:lpstr>Data</vt:lpstr>
      <vt:lpstr>Transfer</vt:lpstr>
      <vt:lpstr>Transfer!_GoBack</vt:lpstr>
      <vt:lpstr>'Guidance Notes - English'!_Hlk158904852</vt:lpstr>
      <vt:lpstr>'Nodiadau Cyfarwyddyd - Cymraeg'!_Hlk158904852</vt:lpstr>
      <vt:lpstr>'Nodiadau Cyfarwyddyd - Cymraeg'!_Hlk164084634</vt:lpstr>
      <vt:lpstr>'Guidance Notes - English'!_Hlt71430386</vt:lpstr>
      <vt:lpstr>'Nodiadau Cyfarwyddyd - Cymraeg'!_Hlt71430386</vt:lpstr>
      <vt:lpstr>'Guidance Notes - English'!_Hlt71430713</vt:lpstr>
      <vt:lpstr>_NDR3</vt:lpstr>
      <vt:lpstr>_RV</vt:lpstr>
      <vt:lpstr>_RV2</vt:lpstr>
      <vt:lpstr>_tab1</vt:lpstr>
      <vt:lpstr>'Guidance Notes - English'!_Toc100821024</vt:lpstr>
      <vt:lpstr>'Nodiadau Cyfarwyddyd - Cymraeg'!_Toc100821024</vt:lpstr>
      <vt:lpstr>'Guidance Notes - English'!_Toc100821025</vt:lpstr>
      <vt:lpstr>'Nodiadau Cyfarwyddyd - Cymraeg'!_Toc100821025</vt:lpstr>
      <vt:lpstr>'Nodiadau Cyfarwyddyd - Cymraeg'!_Toc100830147</vt:lpstr>
      <vt:lpstr>'Nodiadau Cyfarwyddyd - Cymraeg'!_Toc100830148</vt:lpstr>
      <vt:lpstr>'Nodiadau Cyfarwyddyd - Cymraeg'!_Toc100830149</vt:lpstr>
      <vt:lpstr>'Nodiadau Cyfarwyddyd - Cymraeg'!_Toc100830150</vt:lpstr>
      <vt:lpstr>'Nodiadau Cyfarwyddyd - Cymraeg'!_Toc100830151</vt:lpstr>
      <vt:lpstr>'Nodiadau Cyfarwyddyd - Cymraeg'!_Toc100830152</vt:lpstr>
      <vt:lpstr>'Nodiadau Cyfarwyddyd - Cymraeg'!_Toc100830153</vt:lpstr>
      <vt:lpstr>'Nodiadau Cyfarwyddyd - Cymraeg'!_Toc100830154</vt:lpstr>
      <vt:lpstr>'Nodiadau Cyfarwyddyd - Cymraeg'!_Toc100830155</vt:lpstr>
      <vt:lpstr>'Nodiadau Cyfarwyddyd - Cymraeg'!_Toc100830156</vt:lpstr>
      <vt:lpstr>'Nodiadau Cyfarwyddyd - Cymraeg'!_Toc100830157</vt:lpstr>
      <vt:lpstr>'Nodiadau Cyfarwyddyd - Cymraeg'!_Toc100830158</vt:lpstr>
      <vt:lpstr>'Nodiadau Cyfarwyddyd - Cymraeg'!_Toc100830159</vt:lpstr>
      <vt:lpstr>'Nodiadau Cyfarwyddyd - Cymraeg'!_Toc100830160</vt:lpstr>
      <vt:lpstr>'Nodiadau Cyfarwyddyd - Cymraeg'!_Toc100830161</vt:lpstr>
      <vt:lpstr>'Nodiadau Cyfarwyddyd - Cymraeg'!_Toc100830162</vt:lpstr>
      <vt:lpstr>'Nodiadau Cyfarwyddyd - Cymraeg'!_Toc100830163</vt:lpstr>
      <vt:lpstr>'Nodiadau Cyfarwyddyd - Cymraeg'!_Toc100830164</vt:lpstr>
      <vt:lpstr>'Nodiadau Cyfarwyddyd - Cymraeg'!_Toc100830166</vt:lpstr>
      <vt:lpstr>'Nodiadau Cyfarwyddyd - Cymraeg'!_Toc100830167</vt:lpstr>
      <vt:lpstr>'Nodiadau Cyfarwyddyd - Cymraeg'!_Toc100830168</vt:lpstr>
      <vt:lpstr>'Nodiadau Cyfarwyddyd - Cymraeg'!_Toc100830169</vt:lpstr>
      <vt:lpstr>'Nodiadau Cyfarwyddyd - Cymraeg'!_Toc100830170</vt:lpstr>
      <vt:lpstr>'Nodiadau Cyfarwyddyd - Cymraeg'!_Toc100830171</vt:lpstr>
      <vt:lpstr>'Nodiadau Cyfarwyddyd - Cymraeg'!_Toc100830172</vt:lpstr>
      <vt:lpstr>'Nodiadau Cyfarwyddyd - Cymraeg'!_Toc100830173</vt:lpstr>
      <vt:lpstr>'Nodiadau Cyfarwyddyd - Cymraeg'!_Toc100830174</vt:lpstr>
      <vt:lpstr>'Nodiadau Cyfarwyddyd - Cymraeg'!_Toc100830176</vt:lpstr>
      <vt:lpstr>'Guidance Notes - English'!_Toc158729290</vt:lpstr>
      <vt:lpstr>'Nodiadau Cyfarwyddyd - Cymraeg'!_Toc158729290</vt:lpstr>
      <vt:lpstr>'Guidance Notes - English'!_Toc158729291</vt:lpstr>
      <vt:lpstr>'Nodiadau Cyfarwyddyd - Cymraeg'!_Toc158729291</vt:lpstr>
      <vt:lpstr>'Guidance Notes - English'!_Toc158729292</vt:lpstr>
      <vt:lpstr>'Nodiadau Cyfarwyddyd - Cymraeg'!_Toc158729292</vt:lpstr>
      <vt:lpstr>'Guidance Notes - English'!_Toc158729293</vt:lpstr>
      <vt:lpstr>'Nodiadau Cyfarwyddyd - Cymraeg'!_Toc158729293</vt:lpstr>
      <vt:lpstr>'Guidance Notes - English'!_Toc158729294</vt:lpstr>
      <vt:lpstr>'Nodiadau Cyfarwyddyd - Cymraeg'!_Toc158729294</vt:lpstr>
      <vt:lpstr>'Guidance Notes - English'!_Toc158729295</vt:lpstr>
      <vt:lpstr>'Guidance Notes - English'!_Toc158729296</vt:lpstr>
      <vt:lpstr>'Nodiadau Cyfarwyddyd - Cymraeg'!_Toc158729296</vt:lpstr>
      <vt:lpstr>'Guidance Notes - English'!_Toc158729297</vt:lpstr>
      <vt:lpstr>'Nodiadau Cyfarwyddyd - Cymraeg'!_Toc158729297</vt:lpstr>
      <vt:lpstr>'Guidance Notes - English'!_Toc158729298</vt:lpstr>
      <vt:lpstr>'Nodiadau Cyfarwyddyd - Cymraeg'!_Toc158729298</vt:lpstr>
      <vt:lpstr>'Guidance Notes - English'!_Toc158729299</vt:lpstr>
      <vt:lpstr>'Nodiadau Cyfarwyddyd - Cymraeg'!_Toc158729299</vt:lpstr>
      <vt:lpstr>'Guidance Notes - English'!_Toc158729300</vt:lpstr>
      <vt:lpstr>'Nodiadau Cyfarwyddyd - Cymraeg'!_Toc158729300</vt:lpstr>
      <vt:lpstr>'Guidance Notes - English'!_Toc158729301</vt:lpstr>
      <vt:lpstr>'Nodiadau Cyfarwyddyd - Cymraeg'!_Toc158729301</vt:lpstr>
      <vt:lpstr>'Guidance Notes - English'!_Toc158729302</vt:lpstr>
      <vt:lpstr>'Nodiadau Cyfarwyddyd - Cymraeg'!_Toc158729302</vt:lpstr>
      <vt:lpstr>'Guidance Notes - English'!_Toc158729303</vt:lpstr>
      <vt:lpstr>'Nodiadau Cyfarwyddyd - Cymraeg'!_Toc158729303</vt:lpstr>
      <vt:lpstr>'Guidance Notes - English'!_Toc158729304</vt:lpstr>
      <vt:lpstr>'Guidance Notes - English'!_Toc158729305</vt:lpstr>
      <vt:lpstr>'Nodiadau Cyfarwyddyd - Cymraeg'!_Toc158729305</vt:lpstr>
      <vt:lpstr>'Guidance Notes - English'!_Toc158729306</vt:lpstr>
      <vt:lpstr>'Nodiadau Cyfarwyddyd - Cymraeg'!_Toc158729306</vt:lpstr>
      <vt:lpstr>'Guidance Notes - English'!_Toc158729307</vt:lpstr>
      <vt:lpstr>'Nodiadau Cyfarwyddyd - Cymraeg'!_Toc158729307</vt:lpstr>
      <vt:lpstr>'Guidance Notes - English'!_Toc158729309</vt:lpstr>
      <vt:lpstr>'Guidance Notes - English'!_Toc158729310</vt:lpstr>
      <vt:lpstr>'Nodiadau Cyfarwyddyd - Cymraeg'!_Toc158729310</vt:lpstr>
      <vt:lpstr>'Guidance Notes - English'!_Toc158729311</vt:lpstr>
      <vt:lpstr>'Guidance Notes - English'!_Toc158729312</vt:lpstr>
      <vt:lpstr>'Guidance Notes - English'!_Toc158729313</vt:lpstr>
      <vt:lpstr>'Guidance Notes - English'!_Toc158729314</vt:lpstr>
      <vt:lpstr>'Nodiadau Cyfarwyddyd - Cymraeg'!_Toc158729314</vt:lpstr>
      <vt:lpstr>'Guidance Notes - English'!_Toc158729315</vt:lpstr>
      <vt:lpstr>'Nodiadau Cyfarwyddyd - Cymraeg'!_Toc158729315</vt:lpstr>
      <vt:lpstr>'Guidance Notes - English'!_Toc158729316</vt:lpstr>
      <vt:lpstr>'Nodiadau Cyfarwyddyd - Cymraeg'!_Toc158729316</vt:lpstr>
      <vt:lpstr>'Guidance Notes - English'!_Toc158729317</vt:lpstr>
      <vt:lpstr>'Nodiadau Cyfarwyddyd - Cymraeg'!_Toc158729317</vt:lpstr>
      <vt:lpstr>'Guidance Notes - English'!_Toc158729318</vt:lpstr>
      <vt:lpstr>'Nodiadau Cyfarwyddyd - Cymraeg'!_Toc158729318</vt:lpstr>
      <vt:lpstr>'Guidance Notes - English'!_Toc99988456</vt:lpstr>
      <vt:lpstr>'Nodiadau Cyfarwyddyd - Cymraeg'!_Toc99988456</vt:lpstr>
      <vt:lpstr>Add_1</vt:lpstr>
      <vt:lpstr>Ardystio</vt:lpstr>
      <vt:lpstr>Authority</vt:lpstr>
      <vt:lpstr>'Nodiadau Cyfarwyddyd - Cymraeg'!cysill</vt:lpstr>
      <vt:lpstr>Eitemau_memorandwm</vt:lpstr>
      <vt:lpstr>Lang</vt:lpstr>
      <vt:lpstr>letter</vt:lpstr>
      <vt:lpstr>LookupWelsh</vt:lpstr>
      <vt:lpstr>NDRData</vt:lpstr>
      <vt:lpstr>Comments!Print_Area</vt:lpstr>
      <vt:lpstr>'NDR3'!Print_Area</vt:lpstr>
      <vt:lpstr>ValidationSheet!Print_Area</vt:lpstr>
      <vt:lpstr>Rheoli_Cymorthdaliadau</vt:lpstr>
      <vt:lpstr>UANumber</vt:lpstr>
      <vt:lpstr>Year</vt:lpstr>
      <vt:lpstr>Year_Less_1</vt:lpstr>
      <vt:lpstr>Year_Less_2</vt:lpstr>
      <vt:lpstr>Year_Now</vt:lpstr>
      <vt:lpstr>Year_Prior</vt:lpstr>
      <vt:lpstr>YearCode</vt:lpstr>
      <vt:lpstr>YearMain</vt:lpstr>
    </vt:vector>
  </TitlesOfParts>
  <Company>National Assembly for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Griffiths</dc:creator>
  <cp:lastModifiedBy>Fulker, Louise (PSWL - PSWL Operations - SJLGC Comms)</cp:lastModifiedBy>
  <cp:lastPrinted>2022-04-26T11:13:23Z</cp:lastPrinted>
  <dcterms:created xsi:type="dcterms:W3CDTF">2001-02-28T14:39:44Z</dcterms:created>
  <dcterms:modified xsi:type="dcterms:W3CDTF">2024-04-24T08:11:11Z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A51191917</vt:lpwstr>
  </property>
  <property fmtid="{D5CDD505-2E9C-101B-9397-08002B2CF9AE}" pid="3" name="Objective-Title">
    <vt:lpwstr>NDR3 Form 2023-24</vt:lpwstr>
  </property>
  <property fmtid="{D5CDD505-2E9C-101B-9397-08002B2CF9AE}" pid="4" name="Objective-Comment">
    <vt:lpwstr/>
  </property>
  <property fmtid="{D5CDD505-2E9C-101B-9397-08002B2CF9AE}" pid="5" name="Objective-CreationStamp">
    <vt:filetime>2024-03-13T10:34:02Z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2024-04-22T13:14:57Z</vt:filetime>
  </property>
  <property fmtid="{D5CDD505-2E9C-101B-9397-08002B2CF9AE}" pid="10" name="Objective-Owner">
    <vt:lpwstr>Hagg, Richard (PSWL - Local Government - Non-Domestic Rates Policy &amp; Reform)</vt:lpwstr>
  </property>
  <property fmtid="{D5CDD505-2E9C-101B-9397-08002B2CF9AE}" pid="11" name="Objective-Path">
    <vt:lpwstr>Objective Global Folder:#Business File Plan:WG Organisational Groups:Post April 2024 - Local Government, Housing, Climate Change &amp; Rural Affairs:Local Government, Housing, Climate Change &amp; Rural Affairs (LGHCCRA) - Local Government - Finance Reform:1 - Save:07 Local Government - Non-Domestic Rates Pool Management:7.2a NDR Outturn Adjustments 2023-2028:2023-24 NDR Outturn Adjustments Reconciliations:FY2023-2024 - Local Government Finance - Local Taxation Policy - NDR Outturn Adjustments - Local Authority Reconciliations:2023-24 NDR3 Forms and Guidance:</vt:lpwstr>
  </property>
  <property fmtid="{D5CDD505-2E9C-101B-9397-08002B2CF9AE}" pid="12" name="Objective-Parent">
    <vt:lpwstr>2023-24 NDR3 Forms and Guidance</vt:lpwstr>
  </property>
  <property fmtid="{D5CDD505-2E9C-101B-9397-08002B2CF9AE}" pid="13" name="Objective-State">
    <vt:lpwstr>Being Drafted</vt:lpwstr>
  </property>
  <property fmtid="{D5CDD505-2E9C-101B-9397-08002B2CF9AE}" pid="14" name="Objective-Version">
    <vt:lpwstr>0.14</vt:lpwstr>
  </property>
  <property fmtid="{D5CDD505-2E9C-101B-9397-08002B2CF9AE}" pid="15" name="Objective-VersionNumber">
    <vt:r8>14</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lpwstr/>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vA96477707</vt:lpwstr>
  </property>
  <property fmtid="{D5CDD505-2E9C-101B-9397-08002B2CF9AE}" pid="27" name="Objective-Date Acquired">
    <vt:lpwstr/>
  </property>
  <property fmtid="{D5CDD505-2E9C-101B-9397-08002B2CF9AE}" pid="28" name="Objective-Official Translation">
    <vt:lpwstr/>
  </property>
  <property fmtid="{D5CDD505-2E9C-101B-9397-08002B2CF9AE}" pid="29" name="Objective-Connect Creator">
    <vt:lpwstr/>
  </property>
</Properties>
</file>