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Z:\WebSite\Environment&amp;Countryside\2025-2026 MFS\"/>
    </mc:Choice>
  </mc:AlternateContent>
  <xr:revisionPtr revIDLastSave="0" documentId="8_{12B30E89-05E4-4113-A974-A054A4ED4AF6}" xr6:coauthVersionLast="47" xr6:coauthVersionMax="47" xr10:uidLastSave="{00000000-0000-0000-0000-000000000000}"/>
  <workbookProtection workbookAlgorithmName="SHA-512" workbookHashValue="Pev91g9ifibJICj8e98Aai44pQNWs151XSqTBpz7caf57M8lqXHUSJOEo2zD6DHbLVg9xqJACl+Nh/wqPh/umw==" workbookSaltValue="3gHGCRgfOieI4ZHdjy/9IQ==" workbookSpinCount="100000" lockStructure="1"/>
  <bookViews>
    <workbookView xWindow="-110" yWindow="-110" windowWidth="19420" windowHeight="11500" xr2:uid="{BA87A639-943E-4048-840E-50D9312C899B}"/>
  </bookViews>
  <sheets>
    <sheet name="Summary" sheetId="3" r:id="rId1"/>
    <sheet name="Calculation" sheetId="2"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6" i="3" l="1"/>
  <c r="L8" i="2"/>
  <c r="L6" i="2"/>
  <c r="P15" i="2" s="1"/>
  <c r="P34" i="3" s="1"/>
  <c r="D8" i="2"/>
  <c r="D7" i="2"/>
  <c r="D6" i="2"/>
  <c r="H27" i="2" s="1"/>
  <c r="J20" i="3"/>
  <c r="P26" i="3" l="1"/>
  <c r="P6" i="2"/>
  <c r="P11" i="2" s="1"/>
  <c r="P16" i="2"/>
  <c r="P35" i="3" l="1"/>
  <c r="P10" i="2"/>
  <c r="P9" i="2"/>
  <c r="P8" i="2"/>
  <c r="P13" i="2" l="1"/>
  <c r="P33" i="3" l="1"/>
  <c r="N19" i="2"/>
  <c r="P37" i="3" s="1"/>
  <c r="G9" i="2"/>
  <c r="G8" i="2"/>
  <c r="H8" i="2" s="1"/>
  <c r="F23" i="2"/>
  <c r="F22" i="2"/>
  <c r="F21" i="2"/>
  <c r="F20" i="2"/>
  <c r="F19" i="2"/>
  <c r="F18" i="2"/>
  <c r="H13" i="2"/>
  <c r="H12" i="2"/>
  <c r="D9" i="2"/>
  <c r="H14" i="2" s="1"/>
  <c r="P19" i="3" l="1"/>
  <c r="P18" i="3"/>
  <c r="P20" i="3"/>
  <c r="G10" i="2"/>
  <c r="H9" i="2"/>
  <c r="H10" i="2" s="1"/>
  <c r="H16" i="2" l="1"/>
  <c r="P17" i="3"/>
  <c r="H18" i="2" l="1"/>
  <c r="P22" i="3"/>
  <c r="H20" i="2"/>
  <c r="H21" i="2"/>
  <c r="H22" i="2"/>
  <c r="H23" i="2"/>
  <c r="H19" i="2"/>
  <c r="H25" i="2" l="1"/>
  <c r="P24" i="3" l="1"/>
  <c r="F30" i="2"/>
  <c r="P28" i="3" s="1"/>
</calcChain>
</file>

<file path=xl/sharedStrings.xml><?xml version="1.0" encoding="utf-8"?>
<sst xmlns="http://schemas.openxmlformats.org/spreadsheetml/2006/main" count="94" uniqueCount="81">
  <si>
    <t>Sustainable Farming Scheme (SFS)</t>
  </si>
  <si>
    <t>Whole Farm Area:</t>
  </si>
  <si>
    <t>Whole Farm Payment Breakdown</t>
  </si>
  <si>
    <t>Habitat Mainatenance Area:</t>
  </si>
  <si>
    <t>Tiers</t>
  </si>
  <si>
    <t>Area</t>
  </si>
  <si>
    <t>Value</t>
  </si>
  <si>
    <t>Habitat Payment Value:</t>
  </si>
  <si>
    <t>Woodland Maintenance Area:</t>
  </si>
  <si>
    <t>Woodland Payment Value:</t>
  </si>
  <si>
    <t>Social Value Area:</t>
  </si>
  <si>
    <t>Social Value Payment Value:</t>
  </si>
  <si>
    <t>Total Pre-Capping Amount:</t>
  </si>
  <si>
    <t>Whole Farm Payment Rates</t>
  </si>
  <si>
    <t>Habitat Maintenance Rate:</t>
  </si>
  <si>
    <t>Greater Than (ha)</t>
  </si>
  <si>
    <t>Less Than (ha)</t>
  </si>
  <si>
    <t>Rate (£)</t>
  </si>
  <si>
    <t>Total</t>
  </si>
  <si>
    <t>Woodland Maintenance Rate</t>
  </si>
  <si>
    <t>-</t>
  </si>
  <si>
    <t>Social Value Rate:</t>
  </si>
  <si>
    <t>Capping Tiers</t>
  </si>
  <si>
    <t>Greater than</t>
  </si>
  <si>
    <t>Less Than</t>
  </si>
  <si>
    <t>%</t>
  </si>
  <si>
    <t>Post Capping Amount</t>
  </si>
  <si>
    <t>&lt;70ha</t>
  </si>
  <si>
    <t>&gt;70ha</t>
  </si>
  <si>
    <t>SFS Universal Payment Calculation</t>
  </si>
  <si>
    <t>BPS Payment Rates</t>
  </si>
  <si>
    <t>Entitlement Value:</t>
  </si>
  <si>
    <t>Redistributive Rate:</t>
  </si>
  <si>
    <t>BPS Capping Rates</t>
  </si>
  <si>
    <t>Young Farmer Rate:</t>
  </si>
  <si>
    <t>Redistributive Payment Amount:</t>
  </si>
  <si>
    <t>Young Farmer Payment Amount:</t>
  </si>
  <si>
    <t>Basic Payment Scheme (BPS) Payment Payment Calculation</t>
  </si>
  <si>
    <t>BPS Payment  Pre-Capping Amount:</t>
  </si>
  <si>
    <t>BPS Payment Post Capping Amount:</t>
  </si>
  <si>
    <t>Total Payment Amount</t>
  </si>
  <si>
    <t>Number of Activated Entitlements:</t>
  </si>
  <si>
    <t>Include Young FarmerPayment:</t>
  </si>
  <si>
    <t>Total Post Capping Amount:</t>
  </si>
  <si>
    <t>Stability Payment Amount:</t>
  </si>
  <si>
    <t>Customer Land/Entitlement Data</t>
  </si>
  <si>
    <t>Whole Farm Area (Including common land, excluding SFS ineligible features)</t>
  </si>
  <si>
    <t>Whole Farm Payment:</t>
  </si>
  <si>
    <t>Habitat Maintenance Payment</t>
  </si>
  <si>
    <t>Woodland Maintenance Area (Areas of Woodland over 0.1ha under management control)</t>
  </si>
  <si>
    <t>Woodland Maintenance Payment:</t>
  </si>
  <si>
    <t>Social Value Area (Same as Whole Farm Area)</t>
  </si>
  <si>
    <t>Social Value Payment:</t>
  </si>
  <si>
    <t>Basic Payment Scheme (BPS)</t>
  </si>
  <si>
    <t>Eligible BPS Area/Activated Entitlements</t>
  </si>
  <si>
    <t>Basic Payment Scheme Payment:</t>
  </si>
  <si>
    <t>Include Young Farmer Payment in Calculation</t>
  </si>
  <si>
    <t>Redistributive Scheme Payment:</t>
  </si>
  <si>
    <t>Disclaimer/Notes</t>
  </si>
  <si>
    <t>Capping 90k-120k</t>
  </si>
  <si>
    <t>Capping 120k-150k</t>
  </si>
  <si>
    <t>Capping 150k-180k</t>
  </si>
  <si>
    <t>Capping 180k&gt;</t>
  </si>
  <si>
    <t>Your farm areas can be found on RPW Online: 
 - The Whole Farm Area can be derived from the information on your 2025 Single Application Form Summary document.
 -  Habitat and Woodland areas can be found on your SFS Data Confirmation 2025 form.
A 'How to Guide' is available on the Welsh Government website.</t>
  </si>
  <si>
    <t>Estimated Indicative Payment Amount</t>
  </si>
  <si>
    <t>Young Farmer Payment:</t>
  </si>
  <si>
    <t>Total Amount (Post Capping):</t>
  </si>
  <si>
    <t>Total Amount (Pre-Capping):</t>
  </si>
  <si>
    <t>Sustainable Farming Scheme (SFS) Universal  / Basic Payment Scheme - Indicative Payment Amount Calculator for 2026</t>
  </si>
  <si>
    <t>This Ready Reckoner tool will calculate an indicative SFS Universal Payment or BPS Taper amounts for 2026, based on the information entered below. 
To receive the SFS Universal Payment in 2026, you must be eligible to claim, and meet the scheme requirements, as detailed in the published 'Sustainable Farming Scheme 2026: scheme description'.</t>
  </si>
  <si>
    <t>Habitat Maintenance Area - Enclosed Land (Area of land classified as Habitat)</t>
  </si>
  <si>
    <t>Total Indicative Payment Amount:</t>
  </si>
  <si>
    <t xml:space="preserve">Indicative payment amounts have been calculated from the information entered and using 40% taper percentage as set out in Chapter 11: Basic Payment Scheme section from the published Sustainable Farming Scheme 2026: Scheme Description. 
Please note: BPS 2024 payment rates have been used for illustrative purposes. </t>
  </si>
  <si>
    <t>Total Indicative Payment Amount: (Post Capping)</t>
  </si>
  <si>
    <t>Indicative payment amounts have been calculated from the information entered and using the payment model and payment rates as set out in Chapter 8: Sustainable Farming Scheme payments section from the published Sustainable Farming Scheme 2026: Scheme Description.</t>
  </si>
  <si>
    <r>
      <t xml:space="preserve">The SFS Universal Payment is an annual payment that operates within the five-year statutory reporting period of the Agriculture (Wales) Act. Whilst the Act supports the longevity of the SFS framework, the Scheme needs to operate within the allocated Welsh Government budget, which is agreed annually by the Senedd. 
The information provided is not final, as such you must not rely on the indicative payment amounts provided by the calculator to make business decisions .  You should seek advice from qualified professionals regarding your specific business needs and financial circumstances. 
Welsh Government accept no liability in contract, tort or otherwise arising from or in connection with your use of, or any action or decision taken as a result of using, this Ready Reckoner.
</t>
    </r>
    <r>
      <rPr>
        <b/>
        <u/>
        <sz val="11"/>
        <rFont val="Aptos Narrow"/>
        <family val="2"/>
        <scheme val="minor"/>
      </rPr>
      <t>Privacy Policy</t>
    </r>
    <r>
      <rPr>
        <b/>
        <sz val="11"/>
        <rFont val="Aptos Narrow"/>
        <family val="2"/>
        <scheme val="minor"/>
      </rPr>
      <t xml:space="preserve">
The data controller for the Ready Reckoner is the Welsh Government, Cathays Park, Cardiff, CF10 3NQ. The data protection officer can be contacted at Data Protection Officer, Welsh Government, Cathays Park, Cardiff, CF10 3NQ. Email: DataProtectionOfficer@gov.wales
No data, personal or otherwise, is stored, retained or shared from use of this calculator.  As a result we will be unable to provide records of the information you enter at a later date.</t>
    </r>
  </si>
  <si>
    <t>Please enter the number of BPS entitlements you expect to activate for 2026.</t>
  </si>
  <si>
    <t xml:space="preserve">The number of BPS entitlements activated in 2024 can be found on your 2025 Single Application Form Summary document.
</t>
  </si>
  <si>
    <t>Only select 'Yes' if you are currently in receipt of Young Farmer Payment under the BPS.</t>
  </si>
  <si>
    <t>ha</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</si>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</sst>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9" x14ac:knownFonts="1">
    <font>
      <sz val="11"/>
      <color theme="1"/>
      <name val="Aptos Narrow"/>
      <family val="2"/>
      <scheme val="minor"/>
    </font>
    <font>
      <b/>
      <u/>
      <sz val="14"/>
      <color theme="1"/>
      <name val="Aptos Narrow"/>
      <family val="2"/>
      <scheme val="minor"/>
    </font>
    <font>
      <sz val="10"/>
      <color theme="1"/>
      <name val="Aptos Narrow"/>
      <family val="2"/>
      <scheme val="minor"/>
    </font>
    <font>
      <b/>
      <sz val="10"/>
      <color theme="1"/>
      <name val="Aptos Narrow"/>
      <family val="2"/>
      <scheme val="minor"/>
    </font>
    <font>
      <b/>
      <sz val="10"/>
      <color theme="1"/>
      <name val="Aptos Narrow"/>
      <family val="2"/>
    </font>
    <font>
      <sz val="10"/>
      <color theme="1"/>
      <name val="Aptos Narrow"/>
      <family val="2"/>
    </font>
    <font>
      <b/>
      <sz val="16"/>
      <color theme="1"/>
      <name val="Aptos Narrow"/>
      <family val="2"/>
    </font>
    <font>
      <b/>
      <sz val="11"/>
      <color theme="1"/>
      <name val="Aptos Narrow"/>
      <family val="2"/>
      <scheme val="minor"/>
    </font>
    <font>
      <sz val="12"/>
      <color theme="1"/>
      <name val="Arial"/>
      <family val="2"/>
    </font>
    <font>
      <b/>
      <u/>
      <sz val="20"/>
      <color theme="1"/>
      <name val="Aptos Narrow"/>
      <family val="2"/>
      <scheme val="minor"/>
    </font>
    <font>
      <b/>
      <sz val="11"/>
      <color rgb="FFFF0000"/>
      <name val="Aptos Narrow"/>
      <family val="2"/>
      <scheme val="minor"/>
    </font>
    <font>
      <b/>
      <u/>
      <sz val="11"/>
      <color theme="1"/>
      <name val="Aptos Narrow"/>
      <family val="2"/>
      <scheme val="minor"/>
    </font>
    <font>
      <u/>
      <sz val="11"/>
      <color theme="1"/>
      <name val="Aptos Narrow"/>
      <family val="2"/>
      <scheme val="minor"/>
    </font>
    <font>
      <b/>
      <i/>
      <sz val="11"/>
      <color theme="1"/>
      <name val="Aptos Narrow"/>
      <family val="2"/>
      <scheme val="minor"/>
    </font>
    <font>
      <b/>
      <sz val="11"/>
      <name val="Aptos Narrow"/>
      <family val="2"/>
      <scheme val="minor"/>
    </font>
    <font>
      <b/>
      <i/>
      <sz val="11"/>
      <name val="Aptos Narrow"/>
      <family val="2"/>
      <scheme val="minor"/>
    </font>
    <font>
      <b/>
      <u/>
      <sz val="11"/>
      <name val="Aptos Narrow"/>
      <family val="2"/>
      <scheme val="minor"/>
    </font>
    <font>
      <b/>
      <sz val="10"/>
      <color theme="2" tint="-0.89999084444715716"/>
      <name val="Aptos Narrow"/>
      <family val="2"/>
    </font>
    <font>
      <b/>
      <sz val="11"/>
      <color theme="2" tint="-9.9978637043366805E-2"/>
      <name val="Aptos Narrow"/>
      <family val="2"/>
      <scheme val="minor"/>
    </font>
  </fonts>
  <fills count="6">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2" tint="-0.249977111117893"/>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s>
  <cellStyleXfs count="2">
    <xf numFmtId="0" fontId="0" fillId="0" borderId="0"/>
    <xf numFmtId="0" fontId="8" fillId="0" borderId="0"/>
  </cellStyleXfs>
  <cellXfs count="101">
    <xf numFmtId="0" fontId="0" fillId="0" borderId="0" xfId="0"/>
    <xf numFmtId="0" fontId="2" fillId="0" borderId="0" xfId="0" applyFont="1"/>
    <xf numFmtId="0" fontId="2" fillId="0" borderId="0" xfId="0" applyFont="1" applyAlignment="1">
      <alignment horizontal="center"/>
    </xf>
    <xf numFmtId="164" fontId="2" fillId="0" borderId="0" xfId="0" applyNumberFormat="1" applyFont="1"/>
    <xf numFmtId="0" fontId="0" fillId="5" borderId="7" xfId="0" applyFill="1" applyBorder="1"/>
    <xf numFmtId="0" fontId="0" fillId="5" borderId="8" xfId="0" applyFill="1" applyBorder="1"/>
    <xf numFmtId="0" fontId="0" fillId="5" borderId="9" xfId="0" applyFill="1" applyBorder="1"/>
    <xf numFmtId="0" fontId="0" fillId="5" borderId="10" xfId="0" applyFill="1" applyBorder="1"/>
    <xf numFmtId="0" fontId="0" fillId="2" borderId="7" xfId="0" applyFill="1" applyBorder="1"/>
    <xf numFmtId="0" fontId="0" fillId="2" borderId="8" xfId="0" applyFill="1" applyBorder="1"/>
    <xf numFmtId="0" fontId="0" fillId="2" borderId="9" xfId="0" applyFill="1" applyBorder="1"/>
    <xf numFmtId="0" fontId="0" fillId="5" borderId="11" xfId="0" applyFill="1" applyBorder="1"/>
    <xf numFmtId="0" fontId="0" fillId="2" borderId="10" xfId="0" applyFill="1" applyBorder="1"/>
    <xf numFmtId="0" fontId="9" fillId="2" borderId="0" xfId="0" applyFont="1" applyFill="1"/>
    <xf numFmtId="0" fontId="0" fillId="2" borderId="0" xfId="0" applyFill="1"/>
    <xf numFmtId="0" fontId="0" fillId="2" borderId="11" xfId="0" applyFill="1" applyBorder="1"/>
    <xf numFmtId="0" fontId="9" fillId="2" borderId="5" xfId="0" applyFont="1" applyFill="1" applyBorder="1"/>
    <xf numFmtId="0" fontId="0" fillId="2" borderId="12" xfId="0" applyFill="1" applyBorder="1"/>
    <xf numFmtId="0" fontId="0" fillId="2" borderId="6" xfId="0" applyFill="1" applyBorder="1"/>
    <xf numFmtId="0" fontId="0" fillId="5" borderId="0" xfId="0" applyFill="1"/>
    <xf numFmtId="0" fontId="7" fillId="2" borderId="0" xfId="0" applyFont="1" applyFill="1"/>
    <xf numFmtId="0" fontId="0" fillId="2" borderId="5" xfId="0" applyFill="1" applyBorder="1"/>
    <xf numFmtId="0" fontId="11" fillId="2" borderId="0" xfId="0" applyFont="1" applyFill="1"/>
    <xf numFmtId="0" fontId="12" fillId="2" borderId="0" xfId="0" applyFont="1" applyFill="1"/>
    <xf numFmtId="0" fontId="11" fillId="2" borderId="0" xfId="0" applyFont="1" applyFill="1" applyAlignment="1">
      <alignment horizontal="right"/>
    </xf>
    <xf numFmtId="0" fontId="7" fillId="2" borderId="0" xfId="0" applyFont="1" applyFill="1" applyAlignment="1">
      <alignment horizontal="left" vertical="center"/>
    </xf>
    <xf numFmtId="0" fontId="7" fillId="2" borderId="11" xfId="0" applyFont="1" applyFill="1" applyBorder="1" applyAlignment="1">
      <alignment horizontal="left" vertical="center"/>
    </xf>
    <xf numFmtId="0" fontId="0" fillId="2" borderId="0" xfId="0" applyFill="1" applyAlignment="1">
      <alignment vertical="center"/>
    </xf>
    <xf numFmtId="0" fontId="0" fillId="2" borderId="0" xfId="0" applyFill="1" applyAlignment="1">
      <alignment horizontal="left" vertical="center"/>
    </xf>
    <xf numFmtId="164" fontId="0" fillId="2" borderId="0" xfId="0" applyNumberFormat="1" applyFill="1"/>
    <xf numFmtId="0" fontId="7" fillId="2" borderId="11" xfId="0" applyFont="1" applyFill="1" applyBorder="1" applyAlignment="1">
      <alignment horizontal="left"/>
    </xf>
    <xf numFmtId="164" fontId="0" fillId="0" borderId="0" xfId="0" applyNumberFormat="1"/>
    <xf numFmtId="0" fontId="7" fillId="2" borderId="0" xfId="0" applyFont="1" applyFill="1" applyAlignment="1">
      <alignment vertical="center"/>
    </xf>
    <xf numFmtId="4" fontId="0" fillId="2" borderId="0" xfId="0" applyNumberFormat="1" applyFill="1" applyAlignment="1">
      <alignment horizontal="right"/>
    </xf>
    <xf numFmtId="0" fontId="13" fillId="2" borderId="0" xfId="0" applyFont="1" applyFill="1" applyAlignment="1">
      <alignment horizontal="left" vertical="center" wrapText="1"/>
    </xf>
    <xf numFmtId="164" fontId="7" fillId="2" borderId="0" xfId="0" applyNumberFormat="1" applyFont="1" applyFill="1"/>
    <xf numFmtId="0" fontId="10" fillId="2" borderId="0" xfId="0" applyFont="1" applyFill="1"/>
    <xf numFmtId="0" fontId="14" fillId="2" borderId="0" xfId="0" applyFont="1" applyFill="1"/>
    <xf numFmtId="0" fontId="7" fillId="2" borderId="8" xfId="0" applyFont="1" applyFill="1" applyBorder="1" applyAlignment="1">
      <alignment vertical="center"/>
    </xf>
    <xf numFmtId="4" fontId="0" fillId="2" borderId="8" xfId="0" applyNumberFormat="1" applyFill="1" applyBorder="1" applyAlignment="1">
      <alignment horizontal="right"/>
    </xf>
    <xf numFmtId="0" fontId="10" fillId="2" borderId="8" xfId="0" applyFont="1" applyFill="1" applyBorder="1"/>
    <xf numFmtId="164" fontId="7" fillId="2" borderId="8" xfId="0" applyNumberFormat="1" applyFont="1" applyFill="1" applyBorder="1"/>
    <xf numFmtId="164" fontId="0" fillId="2" borderId="12" xfId="0" applyNumberFormat="1" applyFill="1" applyBorder="1"/>
    <xf numFmtId="0" fontId="11" fillId="2" borderId="0" xfId="0" applyFont="1" applyFill="1" applyAlignment="1">
      <alignment vertical="top"/>
    </xf>
    <xf numFmtId="0" fontId="0" fillId="5" borderId="5" xfId="0" applyFill="1" applyBorder="1"/>
    <xf numFmtId="0" fontId="0" fillId="5" borderId="12" xfId="0" applyFill="1" applyBorder="1"/>
    <xf numFmtId="0" fontId="0" fillId="5" borderId="6" xfId="0" applyFill="1" applyBorder="1"/>
    <xf numFmtId="4" fontId="0" fillId="4" borderId="1" xfId="0" applyNumberFormat="1" applyFill="1" applyBorder="1" applyAlignment="1" applyProtection="1">
      <alignment horizontal="right" vertical="center"/>
      <protection locked="0"/>
    </xf>
    <xf numFmtId="4" fontId="0" fillId="4" borderId="1" xfId="0" applyNumberFormat="1" applyFill="1" applyBorder="1" applyAlignment="1" applyProtection="1">
      <alignment horizontal="right"/>
      <protection locked="0"/>
    </xf>
    <xf numFmtId="0" fontId="0" fillId="4" borderId="1" xfId="0" applyFill="1" applyBorder="1" applyAlignment="1" applyProtection="1">
      <alignment horizontal="right"/>
      <protection locked="0"/>
    </xf>
    <xf numFmtId="0" fontId="1" fillId="0" borderId="0" xfId="0" applyFont="1" applyProtection="1">
      <protection hidden="1"/>
    </xf>
    <xf numFmtId="0" fontId="2" fillId="0" borderId="0" xfId="0" applyFont="1" applyProtection="1">
      <protection hidden="1"/>
    </xf>
    <xf numFmtId="0" fontId="2" fillId="0" borderId="0" xfId="0" applyFont="1" applyAlignment="1" applyProtection="1">
      <alignment horizontal="center"/>
      <protection hidden="1"/>
    </xf>
    <xf numFmtId="4" fontId="2" fillId="3" borderId="1" xfId="0" applyNumberFormat="1" applyFont="1" applyFill="1" applyBorder="1" applyProtection="1">
      <protection hidden="1"/>
    </xf>
    <xf numFmtId="0" fontId="4" fillId="2" borderId="1" xfId="0" applyFont="1" applyFill="1" applyBorder="1" applyAlignment="1" applyProtection="1">
      <alignment horizontal="center"/>
      <protection hidden="1"/>
    </xf>
    <xf numFmtId="164" fontId="2" fillId="3" borderId="1" xfId="0" applyNumberFormat="1" applyFont="1" applyFill="1" applyBorder="1" applyProtection="1">
      <protection hidden="1"/>
    </xf>
    <xf numFmtId="0" fontId="2" fillId="3" borderId="1" xfId="0" applyFont="1" applyFill="1" applyBorder="1" applyProtection="1">
      <protection hidden="1"/>
    </xf>
    <xf numFmtId="4" fontId="2" fillId="3" borderId="1" xfId="0" applyNumberFormat="1" applyFont="1" applyFill="1" applyBorder="1" applyAlignment="1" applyProtection="1">
      <alignment horizontal="right"/>
      <protection hidden="1"/>
    </xf>
    <xf numFmtId="4" fontId="4" fillId="2" borderId="1" xfId="0" applyNumberFormat="1" applyFont="1" applyFill="1" applyBorder="1" applyAlignment="1" applyProtection="1">
      <alignment horizontal="right"/>
      <protection hidden="1"/>
    </xf>
    <xf numFmtId="164" fontId="4" fillId="2" borderId="1" xfId="0" applyNumberFormat="1" applyFont="1" applyFill="1" applyBorder="1" applyAlignment="1" applyProtection="1">
      <alignment horizontal="right"/>
      <protection hidden="1"/>
    </xf>
    <xf numFmtId="4" fontId="2" fillId="0" borderId="0" xfId="0" applyNumberFormat="1" applyFont="1" applyProtection="1">
      <protection hidden="1"/>
    </xf>
    <xf numFmtId="164" fontId="2" fillId="0" borderId="0" xfId="0" applyNumberFormat="1" applyFont="1" applyProtection="1">
      <protection hidden="1"/>
    </xf>
    <xf numFmtId="9" fontId="2" fillId="0" borderId="0" xfId="0" applyNumberFormat="1" applyFont="1" applyAlignment="1" applyProtection="1">
      <alignment horizontal="center"/>
      <protection hidden="1"/>
    </xf>
    <xf numFmtId="4" fontId="5" fillId="3" borderId="1" xfId="0" applyNumberFormat="1" applyFont="1" applyFill="1" applyBorder="1" applyAlignment="1" applyProtection="1">
      <alignment horizontal="left"/>
      <protection hidden="1"/>
    </xf>
    <xf numFmtId="4" fontId="5" fillId="3" borderId="1" xfId="0" applyNumberFormat="1" applyFont="1" applyFill="1" applyBorder="1" applyAlignment="1" applyProtection="1">
      <alignment horizontal="right"/>
      <protection hidden="1"/>
    </xf>
    <xf numFmtId="164" fontId="5" fillId="3" borderId="1" xfId="0" applyNumberFormat="1" applyFont="1" applyFill="1" applyBorder="1" applyAlignment="1" applyProtection="1">
      <alignment horizontal="right"/>
      <protection hidden="1"/>
    </xf>
    <xf numFmtId="4" fontId="5" fillId="0" borderId="0" xfId="0" applyNumberFormat="1" applyFont="1" applyAlignment="1" applyProtection="1">
      <alignment horizontal="right"/>
      <protection hidden="1"/>
    </xf>
    <xf numFmtId="164" fontId="5" fillId="0" borderId="0" xfId="0" applyNumberFormat="1" applyFont="1" applyAlignment="1" applyProtection="1">
      <alignment horizontal="right"/>
      <protection hidden="1"/>
    </xf>
    <xf numFmtId="164" fontId="3" fillId="3" borderId="1" xfId="0" applyNumberFormat="1" applyFont="1" applyFill="1" applyBorder="1" applyProtection="1">
      <protection hidden="1"/>
    </xf>
    <xf numFmtId="10" fontId="5" fillId="3" borderId="1" xfId="0" applyNumberFormat="1" applyFont="1" applyFill="1" applyBorder="1" applyAlignment="1" applyProtection="1">
      <alignment horizontal="right"/>
      <protection hidden="1"/>
    </xf>
    <xf numFmtId="0" fontId="13" fillId="2" borderId="0" xfId="0" applyFont="1" applyFill="1" applyAlignment="1">
      <alignment vertical="center" wrapText="1"/>
    </xf>
    <xf numFmtId="0" fontId="13" fillId="2" borderId="0" xfId="0" applyFont="1" applyFill="1" applyAlignment="1">
      <alignment vertical="center"/>
    </xf>
    <xf numFmtId="0" fontId="13" fillId="2" borderId="0" xfId="0" applyFont="1" applyFill="1"/>
    <xf numFmtId="164" fontId="0" fillId="3" borderId="1" xfId="0" applyNumberFormat="1" applyFill="1" applyBorder="1" applyAlignment="1" applyProtection="1">
      <alignment vertical="center"/>
      <protection hidden="1"/>
    </xf>
    <xf numFmtId="164" fontId="0" fillId="3" borderId="1" xfId="0" applyNumberFormat="1" applyFill="1" applyBorder="1" applyProtection="1">
      <protection hidden="1"/>
    </xf>
    <xf numFmtId="164" fontId="7" fillId="3" borderId="1" xfId="0" applyNumberFormat="1" applyFont="1" applyFill="1" applyBorder="1" applyProtection="1">
      <protection hidden="1"/>
    </xf>
    <xf numFmtId="164" fontId="18" fillId="2" borderId="0" xfId="0" applyNumberFormat="1" applyFont="1" applyFill="1" applyProtection="1">
      <protection hidden="1"/>
    </xf>
    <xf numFmtId="4" fontId="0" fillId="3" borderId="1" xfId="0" applyNumberFormat="1" applyFill="1" applyBorder="1" applyProtection="1">
      <protection hidden="1"/>
    </xf>
    <xf numFmtId="0" fontId="7" fillId="2" borderId="0" xfId="0" applyFont="1" applyFill="1" applyAlignment="1">
      <alignment vertical="top" wrapText="1"/>
    </xf>
    <xf numFmtId="0" fontId="0" fillId="0" borderId="0" xfId="0" applyAlignment="1">
      <alignment vertical="top"/>
    </xf>
    <xf numFmtId="0" fontId="0" fillId="2" borderId="0" xfId="0" applyFill="1" applyAlignment="1">
      <alignment horizontal="left" vertical="center"/>
    </xf>
    <xf numFmtId="164" fontId="14" fillId="2" borderId="0" xfId="0" applyNumberFormat="1" applyFont="1" applyFill="1" applyAlignment="1">
      <alignment horizontal="center" vertical="center" wrapText="1"/>
    </xf>
    <xf numFmtId="0" fontId="0" fillId="2" borderId="0" xfId="0" applyFill="1" applyAlignment="1">
      <alignment horizontal="left"/>
    </xf>
    <xf numFmtId="0" fontId="15" fillId="2" borderId="0" xfId="0" applyFont="1" applyFill="1" applyAlignment="1">
      <alignment horizontal="left" vertical="top" wrapText="1"/>
    </xf>
    <xf numFmtId="0" fontId="14" fillId="2" borderId="0" xfId="0" applyFont="1" applyFill="1" applyAlignment="1">
      <alignment horizontal="left" vertical="top" wrapText="1"/>
    </xf>
    <xf numFmtId="0" fontId="7" fillId="2" borderId="0" xfId="0" applyFont="1" applyFill="1" applyAlignment="1">
      <alignment horizontal="left"/>
    </xf>
    <xf numFmtId="0" fontId="7" fillId="2" borderId="11" xfId="0" applyFont="1" applyFill="1" applyBorder="1" applyAlignment="1">
      <alignment horizontal="left"/>
    </xf>
    <xf numFmtId="0" fontId="7" fillId="2" borderId="0" xfId="0" applyFont="1" applyFill="1" applyAlignment="1" applyProtection="1">
      <alignment horizontal="left"/>
      <protection hidden="1"/>
    </xf>
    <xf numFmtId="0" fontId="14" fillId="2" borderId="0" xfId="0" applyFont="1" applyFill="1" applyAlignment="1">
      <alignment horizontal="center" vertical="center" wrapText="1"/>
    </xf>
    <xf numFmtId="0" fontId="4" fillId="2" borderId="1" xfId="0" applyFont="1" applyFill="1" applyBorder="1" applyAlignment="1" applyProtection="1">
      <alignment horizontal="center" vertical="center"/>
      <protection hidden="1"/>
    </xf>
    <xf numFmtId="164" fontId="17" fillId="3" borderId="1" xfId="0" applyNumberFormat="1" applyFont="1" applyFill="1" applyBorder="1" applyAlignment="1" applyProtection="1">
      <alignment horizontal="center" vertical="center"/>
      <protection hidden="1"/>
    </xf>
    <xf numFmtId="0" fontId="17" fillId="3" borderId="1" xfId="0" applyFont="1" applyFill="1" applyBorder="1" applyAlignment="1" applyProtection="1">
      <alignment horizontal="center" vertical="center"/>
      <protection hidden="1"/>
    </xf>
    <xf numFmtId="0" fontId="4" fillId="2" borderId="2" xfId="0" applyFont="1" applyFill="1" applyBorder="1" applyAlignment="1" applyProtection="1">
      <alignment horizontal="left"/>
      <protection hidden="1"/>
    </xf>
    <xf numFmtId="0" fontId="4" fillId="2" borderId="4" xfId="0" applyFont="1" applyFill="1" applyBorder="1" applyAlignment="1" applyProtection="1">
      <alignment horizontal="left"/>
      <protection hidden="1"/>
    </xf>
    <xf numFmtId="0" fontId="4" fillId="2" borderId="5" xfId="0" applyFont="1" applyFill="1" applyBorder="1" applyAlignment="1" applyProtection="1">
      <alignment horizontal="left"/>
      <protection hidden="1"/>
    </xf>
    <xf numFmtId="0" fontId="4" fillId="2" borderId="6" xfId="0" applyFont="1" applyFill="1" applyBorder="1" applyAlignment="1" applyProtection="1">
      <alignment horizontal="left"/>
      <protection hidden="1"/>
    </xf>
    <xf numFmtId="0" fontId="4" fillId="2" borderId="2" xfId="0" applyFont="1" applyFill="1" applyBorder="1" applyAlignment="1" applyProtection="1">
      <alignment horizontal="center"/>
      <protection hidden="1"/>
    </xf>
    <xf numFmtId="0" fontId="4" fillId="2" borderId="3" xfId="0" applyFont="1" applyFill="1" applyBorder="1" applyAlignment="1" applyProtection="1">
      <alignment horizontal="center"/>
      <protection hidden="1"/>
    </xf>
    <xf numFmtId="0" fontId="4" fillId="2" borderId="4" xfId="0" applyFont="1" applyFill="1" applyBorder="1" applyAlignment="1" applyProtection="1">
      <alignment horizontal="center"/>
      <protection hidden="1"/>
    </xf>
    <xf numFmtId="0" fontId="6" fillId="2" borderId="1" xfId="0" applyFont="1" applyFill="1" applyBorder="1" applyAlignment="1" applyProtection="1">
      <alignment horizontal="center"/>
      <protection hidden="1"/>
    </xf>
    <xf numFmtId="0" fontId="4" fillId="2" borderId="1" xfId="0" applyFont="1" applyFill="1" applyBorder="1" applyAlignment="1" applyProtection="1">
      <alignment horizontal="center"/>
      <protection hidden="1"/>
    </xf>
  </cellXfs>
  <cellStyles count="2">
    <cellStyle name="Normal" xfId="0" builtinId="0"/>
    <cellStyle name="Normal 2" xfId="1" xr:uid="{BB4EA5C2-D75F-4200-B4A0-E4AC9C40B0D5}"/>
  </cellStyles>
  <dxfs count="1">
    <dxf>
      <font>
        <color theme="1"/>
      </font>
      <fill>
        <patternFill>
          <bgColor theme="0" tint="-4.9989318521683403E-2"/>
        </patternFill>
      </fill>
      <border>
        <left style="thin">
          <color auto="1"/>
        </left>
        <right style="thin">
          <color auto="1"/>
        </right>
        <top style="thin">
          <color auto="1"/>
        </top>
        <bottom style="thin">
          <color auto="1"/>
        </bottom>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1425F-C070-4795-9089-B4FFA017F107}">
  <dimension ref="B1:X49"/>
  <sheetViews>
    <sheetView showGridLines="0" tabSelected="1" zoomScaleNormal="100" workbookViewId="0">
      <selection activeCell="J34" sqref="J34"/>
    </sheetView>
  </sheetViews>
  <sheetFormatPr defaultRowHeight="14.5" x14ac:dyDescent="0.35"/>
  <cols>
    <col min="1" max="3" width="2.7265625" customWidth="1"/>
    <col min="4" max="5" width="15.54296875" customWidth="1"/>
    <col min="6" max="6" width="21.7265625" customWidth="1"/>
    <col min="7" max="7" width="15.453125" customWidth="1"/>
    <col min="8" max="8" width="11.453125" customWidth="1"/>
    <col min="9" max="9" width="6.1796875" customWidth="1"/>
    <col min="10" max="10" width="15.54296875" customWidth="1"/>
    <col min="11" max="12" width="10.7265625" customWidth="1"/>
    <col min="13" max="16" width="15.54296875" customWidth="1"/>
    <col min="17" max="17" width="2.7265625" customWidth="1"/>
    <col min="18" max="19" width="15.54296875" customWidth="1"/>
    <col min="20" max="20" width="17.453125" customWidth="1"/>
    <col min="21" max="23" width="2.7265625" customWidth="1"/>
    <col min="24" max="28" width="15.7265625" customWidth="1"/>
  </cols>
  <sheetData>
    <row r="1" spans="2:22" ht="6" customHeight="1" x14ac:dyDescent="0.35"/>
    <row r="2" spans="2:22" ht="7.5" customHeight="1" x14ac:dyDescent="0.35">
      <c r="B2" s="4"/>
      <c r="C2" s="5"/>
      <c r="D2" s="5"/>
      <c r="E2" s="5"/>
      <c r="F2" s="5"/>
      <c r="G2" s="5"/>
      <c r="H2" s="5"/>
      <c r="I2" s="5"/>
      <c r="J2" s="5"/>
      <c r="K2" s="5"/>
      <c r="L2" s="5"/>
      <c r="M2" s="5"/>
      <c r="N2" s="5"/>
      <c r="O2" s="5"/>
      <c r="P2" s="5"/>
      <c r="Q2" s="5"/>
      <c r="R2" s="5"/>
      <c r="S2" s="5"/>
      <c r="T2" s="5"/>
      <c r="U2" s="5"/>
      <c r="V2" s="6"/>
    </row>
    <row r="3" spans="2:22" ht="7.5" customHeight="1" x14ac:dyDescent="0.35">
      <c r="B3" s="7"/>
      <c r="C3" s="8"/>
      <c r="D3" s="9"/>
      <c r="E3" s="9"/>
      <c r="F3" s="9"/>
      <c r="G3" s="9"/>
      <c r="H3" s="9"/>
      <c r="I3" s="9"/>
      <c r="J3" s="9"/>
      <c r="K3" s="9"/>
      <c r="L3" s="9"/>
      <c r="M3" s="9"/>
      <c r="N3" s="9"/>
      <c r="O3" s="9"/>
      <c r="P3" s="9"/>
      <c r="Q3" s="9"/>
      <c r="R3" s="9"/>
      <c r="S3" s="9"/>
      <c r="T3" s="9"/>
      <c r="U3" s="10"/>
      <c r="V3" s="11"/>
    </row>
    <row r="4" spans="2:22" ht="26" x14ac:dyDescent="0.6">
      <c r="B4" s="7"/>
      <c r="C4" s="12"/>
      <c r="D4" s="13" t="s">
        <v>68</v>
      </c>
      <c r="E4" s="14"/>
      <c r="F4" s="14"/>
      <c r="G4" s="14"/>
      <c r="H4" s="14"/>
      <c r="I4" s="14"/>
      <c r="J4" s="14"/>
      <c r="K4" s="14"/>
      <c r="L4" s="14"/>
      <c r="M4" s="14"/>
      <c r="N4" s="14"/>
      <c r="O4" s="14"/>
      <c r="P4" s="14"/>
      <c r="Q4" s="14"/>
      <c r="R4" s="14"/>
      <c r="S4" s="14"/>
      <c r="T4" s="14"/>
      <c r="U4" s="15"/>
      <c r="V4" s="11"/>
    </row>
    <row r="5" spans="2:22" ht="7.5" customHeight="1" x14ac:dyDescent="0.6">
      <c r="B5" s="7"/>
      <c r="C5" s="16"/>
      <c r="D5" s="17"/>
      <c r="E5" s="17"/>
      <c r="F5" s="17"/>
      <c r="G5" s="17"/>
      <c r="H5" s="17"/>
      <c r="I5" s="17"/>
      <c r="J5" s="17"/>
      <c r="K5" s="17"/>
      <c r="L5" s="17"/>
      <c r="M5" s="17"/>
      <c r="N5" s="17"/>
      <c r="O5" s="17"/>
      <c r="P5" s="17"/>
      <c r="Q5" s="17"/>
      <c r="R5" s="17"/>
      <c r="S5" s="17"/>
      <c r="T5" s="17"/>
      <c r="U5" s="18"/>
      <c r="V5" s="11"/>
    </row>
    <row r="6" spans="2:22" ht="7.5" customHeight="1" x14ac:dyDescent="0.35">
      <c r="B6" s="7"/>
      <c r="C6" s="19"/>
      <c r="D6" s="19"/>
      <c r="E6" s="19"/>
      <c r="F6" s="19"/>
      <c r="G6" s="19"/>
      <c r="H6" s="19"/>
      <c r="I6" s="19"/>
      <c r="J6" s="19"/>
      <c r="K6" s="19"/>
      <c r="L6" s="19"/>
      <c r="M6" s="19"/>
      <c r="N6" s="19"/>
      <c r="O6" s="19"/>
      <c r="P6" s="19"/>
      <c r="Q6" s="19"/>
      <c r="R6" s="19"/>
      <c r="S6" s="19"/>
      <c r="T6" s="19"/>
      <c r="U6" s="19"/>
      <c r="V6" s="11"/>
    </row>
    <row r="7" spans="2:22" ht="9" customHeight="1" x14ac:dyDescent="0.35">
      <c r="B7" s="7"/>
      <c r="C7" s="8"/>
      <c r="D7" s="9"/>
      <c r="E7" s="9"/>
      <c r="F7" s="9"/>
      <c r="G7" s="9"/>
      <c r="H7" s="9"/>
      <c r="I7" s="9"/>
      <c r="J7" s="9"/>
      <c r="K7" s="9"/>
      <c r="L7" s="9"/>
      <c r="M7" s="9"/>
      <c r="N7" s="9"/>
      <c r="O7" s="9"/>
      <c r="P7" s="9"/>
      <c r="Q7" s="9"/>
      <c r="R7" s="9"/>
      <c r="S7" s="9"/>
      <c r="T7" s="9"/>
      <c r="U7" s="10"/>
      <c r="V7" s="11"/>
    </row>
    <row r="8" spans="2:22" ht="31.5" customHeight="1" x14ac:dyDescent="0.35">
      <c r="B8" s="7"/>
      <c r="C8" s="12"/>
      <c r="D8" s="78" t="s">
        <v>69</v>
      </c>
      <c r="E8" s="79"/>
      <c r="F8" s="79"/>
      <c r="G8" s="79"/>
      <c r="H8" s="79"/>
      <c r="I8" s="79"/>
      <c r="J8" s="79"/>
      <c r="K8" s="79"/>
      <c r="L8" s="79"/>
      <c r="M8" s="79"/>
      <c r="N8" s="79"/>
      <c r="O8" s="79"/>
      <c r="P8" s="79"/>
      <c r="Q8" s="79"/>
      <c r="R8" s="79"/>
      <c r="S8" s="79"/>
      <c r="T8" s="14"/>
      <c r="U8" s="15"/>
      <c r="V8" s="11"/>
    </row>
    <row r="9" spans="2:22" ht="5.25" customHeight="1" x14ac:dyDescent="0.35">
      <c r="B9" s="7"/>
      <c r="C9" s="12"/>
      <c r="D9" s="14"/>
      <c r="E9" s="14"/>
      <c r="F9" s="14"/>
      <c r="G9" s="14"/>
      <c r="H9" s="14"/>
      <c r="I9" s="14"/>
      <c r="J9" s="14"/>
      <c r="K9" s="14"/>
      <c r="L9" s="14"/>
      <c r="M9" s="14"/>
      <c r="N9" s="14"/>
      <c r="O9" s="14"/>
      <c r="P9" s="14"/>
      <c r="Q9" s="14"/>
      <c r="R9" s="14"/>
      <c r="S9" s="14"/>
      <c r="T9" s="14"/>
      <c r="U9" s="15"/>
      <c r="V9" s="11"/>
    </row>
    <row r="10" spans="2:22" ht="0.75" customHeight="1" x14ac:dyDescent="0.35">
      <c r="B10" s="7"/>
      <c r="C10" s="21"/>
      <c r="D10" s="17"/>
      <c r="E10" s="17"/>
      <c r="F10" s="17"/>
      <c r="G10" s="17"/>
      <c r="H10" s="17"/>
      <c r="I10" s="17"/>
      <c r="J10" s="17"/>
      <c r="K10" s="17"/>
      <c r="L10" s="17"/>
      <c r="M10" s="17"/>
      <c r="N10" s="17"/>
      <c r="O10" s="17"/>
      <c r="P10" s="17"/>
      <c r="Q10" s="17"/>
      <c r="R10" s="17"/>
      <c r="S10" s="17"/>
      <c r="T10" s="17"/>
      <c r="U10" s="18"/>
      <c r="V10" s="11"/>
    </row>
    <row r="11" spans="2:22" ht="7.5" customHeight="1" x14ac:dyDescent="0.35">
      <c r="B11" s="7"/>
      <c r="C11" s="19"/>
      <c r="D11" s="19"/>
      <c r="E11" s="19"/>
      <c r="F11" s="19"/>
      <c r="G11" s="19"/>
      <c r="H11" s="19"/>
      <c r="I11" s="19"/>
      <c r="J11" s="19"/>
      <c r="K11" s="19"/>
      <c r="L11" s="19"/>
      <c r="M11" s="19"/>
      <c r="N11" s="19"/>
      <c r="O11" s="19"/>
      <c r="P11" s="19"/>
      <c r="Q11" s="19"/>
      <c r="R11" s="19"/>
      <c r="S11" s="19"/>
      <c r="T11" s="19"/>
      <c r="U11" s="19"/>
      <c r="V11" s="11"/>
    </row>
    <row r="12" spans="2:22" x14ac:dyDescent="0.35">
      <c r="B12" s="7"/>
      <c r="C12" s="8"/>
      <c r="D12" s="9"/>
      <c r="E12" s="9"/>
      <c r="F12" s="9"/>
      <c r="G12" s="9"/>
      <c r="H12" s="9"/>
      <c r="I12" s="9"/>
      <c r="J12" s="9"/>
      <c r="K12" s="9"/>
      <c r="L12" s="9"/>
      <c r="M12" s="9"/>
      <c r="N12" s="9"/>
      <c r="O12" s="9"/>
      <c r="P12" s="9"/>
      <c r="Q12" s="9"/>
      <c r="R12" s="9"/>
      <c r="S12" s="9"/>
      <c r="T12" s="9"/>
      <c r="U12" s="10"/>
      <c r="V12" s="11"/>
    </row>
    <row r="13" spans="2:22" x14ac:dyDescent="0.35">
      <c r="B13" s="7"/>
      <c r="C13" s="12"/>
      <c r="D13" s="22" t="s">
        <v>45</v>
      </c>
      <c r="E13" s="14"/>
      <c r="F13" s="14"/>
      <c r="G13" s="14"/>
      <c r="H13" s="14"/>
      <c r="I13" s="14"/>
      <c r="J13" s="14"/>
      <c r="K13" s="14"/>
      <c r="L13" s="12"/>
      <c r="M13" s="22" t="s">
        <v>64</v>
      </c>
      <c r="N13" s="14"/>
      <c r="O13" s="14"/>
      <c r="P13" s="14"/>
      <c r="Q13" s="14"/>
      <c r="R13" s="14"/>
      <c r="S13" s="14"/>
      <c r="T13" s="14"/>
      <c r="U13" s="15"/>
      <c r="V13" s="11"/>
    </row>
    <row r="14" spans="2:22" x14ac:dyDescent="0.35">
      <c r="B14" s="7"/>
      <c r="C14" s="12"/>
      <c r="D14" s="22"/>
      <c r="E14" s="14"/>
      <c r="F14" s="14"/>
      <c r="G14" s="14"/>
      <c r="H14" s="14"/>
      <c r="I14" s="14"/>
      <c r="J14" s="14"/>
      <c r="K14" s="14"/>
      <c r="L14" s="12"/>
      <c r="M14" s="14"/>
      <c r="N14" s="14"/>
      <c r="O14" s="14"/>
      <c r="P14" s="14"/>
      <c r="Q14" s="14"/>
      <c r="R14" s="14"/>
      <c r="S14" s="14"/>
      <c r="T14" s="14"/>
      <c r="U14" s="15"/>
      <c r="V14" s="11"/>
    </row>
    <row r="15" spans="2:22" x14ac:dyDescent="0.35">
      <c r="B15" s="7"/>
      <c r="C15" s="12"/>
      <c r="D15" s="20" t="s">
        <v>0</v>
      </c>
      <c r="E15" s="14"/>
      <c r="F15" s="14"/>
      <c r="G15" s="14"/>
      <c r="H15" s="14"/>
      <c r="I15" s="14"/>
      <c r="J15" s="14"/>
      <c r="K15" s="14"/>
      <c r="L15" s="12"/>
      <c r="M15" s="20" t="s">
        <v>0</v>
      </c>
      <c r="N15" s="14"/>
      <c r="O15" s="23"/>
      <c r="P15" s="24">
        <v>2026</v>
      </c>
      <c r="Q15" s="24"/>
      <c r="R15" s="24"/>
      <c r="S15" s="24"/>
      <c r="T15" s="24"/>
      <c r="U15" s="15"/>
      <c r="V15" s="11"/>
    </row>
    <row r="16" spans="2:22" ht="4.5" customHeight="1" x14ac:dyDescent="0.35">
      <c r="B16" s="7"/>
      <c r="C16" s="12"/>
      <c r="D16" s="14"/>
      <c r="E16" s="14"/>
      <c r="F16" s="14"/>
      <c r="G16" s="14"/>
      <c r="H16" s="14"/>
      <c r="I16" s="14"/>
      <c r="J16" s="14"/>
      <c r="K16" s="14"/>
      <c r="L16" s="12"/>
      <c r="M16" s="14"/>
      <c r="N16" s="14"/>
      <c r="O16" s="14"/>
      <c r="P16" s="14"/>
      <c r="Q16" s="14"/>
      <c r="R16" s="14"/>
      <c r="S16" s="14"/>
      <c r="T16" s="14"/>
      <c r="U16" s="15"/>
      <c r="V16" s="11"/>
    </row>
    <row r="17" spans="2:24" x14ac:dyDescent="0.35">
      <c r="B17" s="7"/>
      <c r="C17" s="12"/>
      <c r="D17" s="80" t="s">
        <v>46</v>
      </c>
      <c r="E17" s="80"/>
      <c r="F17" s="80"/>
      <c r="G17" s="80"/>
      <c r="H17" s="80"/>
      <c r="I17" s="26"/>
      <c r="J17" s="47"/>
      <c r="K17" s="27" t="s">
        <v>79</v>
      </c>
      <c r="L17" s="12"/>
      <c r="M17" s="80" t="s">
        <v>47</v>
      </c>
      <c r="N17" s="80"/>
      <c r="O17" s="80"/>
      <c r="P17" s="73">
        <f>Calculation!H10</f>
        <v>0</v>
      </c>
      <c r="Q17" s="29"/>
      <c r="R17" s="81" t="s">
        <v>74</v>
      </c>
      <c r="S17" s="81"/>
      <c r="T17" s="81"/>
      <c r="U17" s="15"/>
      <c r="V17" s="11"/>
    </row>
    <row r="18" spans="2:24" x14ac:dyDescent="0.35">
      <c r="B18" s="7"/>
      <c r="C18" s="12"/>
      <c r="D18" s="80" t="s">
        <v>70</v>
      </c>
      <c r="E18" s="80"/>
      <c r="F18" s="80"/>
      <c r="G18" s="80"/>
      <c r="H18" s="80"/>
      <c r="I18" s="26"/>
      <c r="J18" s="47"/>
      <c r="K18" s="27" t="s">
        <v>79</v>
      </c>
      <c r="L18" s="12"/>
      <c r="M18" s="80" t="s">
        <v>48</v>
      </c>
      <c r="N18" s="80"/>
      <c r="O18" s="80"/>
      <c r="P18" s="73">
        <f>Calculation!H12</f>
        <v>0</v>
      </c>
      <c r="Q18" s="29"/>
      <c r="R18" s="81"/>
      <c r="S18" s="81"/>
      <c r="T18" s="81"/>
      <c r="U18" s="15"/>
      <c r="V18" s="11"/>
    </row>
    <row r="19" spans="2:24" x14ac:dyDescent="0.35">
      <c r="B19" s="7"/>
      <c r="C19" s="12"/>
      <c r="D19" s="82" t="s">
        <v>49</v>
      </c>
      <c r="E19" s="82"/>
      <c r="F19" s="82"/>
      <c r="G19" s="82"/>
      <c r="H19" s="82"/>
      <c r="I19" s="30"/>
      <c r="J19" s="48"/>
      <c r="K19" s="14" t="s">
        <v>79</v>
      </c>
      <c r="L19" s="12"/>
      <c r="M19" s="80" t="s">
        <v>50</v>
      </c>
      <c r="N19" s="80"/>
      <c r="O19" s="80"/>
      <c r="P19" s="74">
        <f>Calculation!H13</f>
        <v>0</v>
      </c>
      <c r="Q19" s="29"/>
      <c r="R19" s="81"/>
      <c r="S19" s="81"/>
      <c r="T19" s="81"/>
      <c r="U19" s="15"/>
      <c r="V19" s="11"/>
    </row>
    <row r="20" spans="2:24" ht="15" customHeight="1" x14ac:dyDescent="0.35">
      <c r="B20" s="7"/>
      <c r="C20" s="12"/>
      <c r="D20" s="80" t="s">
        <v>51</v>
      </c>
      <c r="E20" s="80"/>
      <c r="F20" s="80"/>
      <c r="G20" s="80"/>
      <c r="H20" s="80"/>
      <c r="I20" s="25"/>
      <c r="J20" s="77">
        <f>J17</f>
        <v>0</v>
      </c>
      <c r="K20" s="14" t="s">
        <v>79</v>
      </c>
      <c r="L20" s="12"/>
      <c r="M20" s="80" t="s">
        <v>52</v>
      </c>
      <c r="N20" s="80"/>
      <c r="O20" s="80"/>
      <c r="P20" s="74">
        <f>Calculation!H14</f>
        <v>0</v>
      </c>
      <c r="Q20" s="29"/>
      <c r="R20" s="81"/>
      <c r="S20" s="81"/>
      <c r="T20" s="81"/>
      <c r="U20" s="15"/>
      <c r="V20" s="11"/>
      <c r="X20" s="31"/>
    </row>
    <row r="21" spans="2:24" ht="4.5" customHeight="1" x14ac:dyDescent="0.35">
      <c r="B21" s="7"/>
      <c r="C21" s="12"/>
      <c r="D21" s="32"/>
      <c r="E21" s="32"/>
      <c r="F21" s="32"/>
      <c r="G21" s="14"/>
      <c r="H21" s="14"/>
      <c r="I21" s="14"/>
      <c r="J21" s="33"/>
      <c r="K21" s="14"/>
      <c r="L21" s="12"/>
      <c r="M21" s="14"/>
      <c r="N21" s="14"/>
      <c r="O21" s="14"/>
      <c r="P21" s="29"/>
      <c r="Q21" s="29"/>
      <c r="R21" s="81"/>
      <c r="S21" s="81"/>
      <c r="T21" s="81"/>
      <c r="U21" s="15"/>
      <c r="V21" s="11"/>
    </row>
    <row r="22" spans="2:24" ht="15" customHeight="1" x14ac:dyDescent="0.35">
      <c r="B22" s="7"/>
      <c r="C22" s="12"/>
      <c r="D22" s="83" t="s">
        <v>63</v>
      </c>
      <c r="E22" s="83"/>
      <c r="F22" s="83"/>
      <c r="G22" s="83"/>
      <c r="H22" s="83"/>
      <c r="I22" s="83"/>
      <c r="J22" s="83"/>
      <c r="K22" s="14"/>
      <c r="L22" s="12"/>
      <c r="M22" s="85" t="s">
        <v>67</v>
      </c>
      <c r="N22" s="85"/>
      <c r="O22" s="86"/>
      <c r="P22" s="75">
        <f>Calculation!H16</f>
        <v>0</v>
      </c>
      <c r="Q22" s="29"/>
      <c r="R22" s="81"/>
      <c r="S22" s="81"/>
      <c r="T22" s="81"/>
      <c r="U22" s="15"/>
      <c r="V22" s="11"/>
    </row>
    <row r="23" spans="2:24" ht="4.5" customHeight="1" x14ac:dyDescent="0.35">
      <c r="B23" s="7"/>
      <c r="C23" s="12"/>
      <c r="D23" s="83"/>
      <c r="E23" s="83"/>
      <c r="F23" s="83"/>
      <c r="G23" s="83"/>
      <c r="H23" s="83"/>
      <c r="I23" s="83"/>
      <c r="J23" s="83"/>
      <c r="K23" s="14"/>
      <c r="L23" s="12"/>
      <c r="M23" s="20"/>
      <c r="N23" s="14"/>
      <c r="O23" s="14"/>
      <c r="P23" s="35"/>
      <c r="Q23" s="29"/>
      <c r="R23" s="81"/>
      <c r="S23" s="81"/>
      <c r="T23" s="81"/>
      <c r="U23" s="15"/>
      <c r="V23" s="11"/>
    </row>
    <row r="24" spans="2:24" x14ac:dyDescent="0.35">
      <c r="B24" s="7"/>
      <c r="C24" s="12"/>
      <c r="D24" s="83"/>
      <c r="E24" s="83"/>
      <c r="F24" s="83"/>
      <c r="G24" s="83"/>
      <c r="H24" s="83"/>
      <c r="I24" s="83"/>
      <c r="J24" s="83"/>
      <c r="K24" s="14"/>
      <c r="L24" s="12"/>
      <c r="M24" s="85" t="s">
        <v>66</v>
      </c>
      <c r="N24" s="85"/>
      <c r="O24" s="86"/>
      <c r="P24" s="75">
        <f>Calculation!H25</f>
        <v>0</v>
      </c>
      <c r="Q24" s="29"/>
      <c r="R24" s="81"/>
      <c r="S24" s="81"/>
      <c r="T24" s="81"/>
      <c r="U24" s="15"/>
      <c r="V24" s="11"/>
    </row>
    <row r="25" spans="2:24" ht="4.5" customHeight="1" x14ac:dyDescent="0.35">
      <c r="B25" s="7"/>
      <c r="C25" s="12"/>
      <c r="D25" s="83"/>
      <c r="E25" s="83"/>
      <c r="F25" s="83"/>
      <c r="G25" s="83"/>
      <c r="H25" s="83"/>
      <c r="I25" s="83"/>
      <c r="J25" s="83"/>
      <c r="K25" s="14"/>
      <c r="L25" s="12"/>
      <c r="M25" s="20"/>
      <c r="N25" s="14"/>
      <c r="O25" s="14"/>
      <c r="P25" s="14"/>
      <c r="Q25" s="29"/>
      <c r="R25" s="81"/>
      <c r="S25" s="81"/>
      <c r="T25" s="81"/>
      <c r="U25" s="15"/>
      <c r="V25" s="11"/>
    </row>
    <row r="26" spans="2:24" x14ac:dyDescent="0.35">
      <c r="B26" s="7"/>
      <c r="C26" s="12"/>
      <c r="D26" s="83"/>
      <c r="E26" s="83"/>
      <c r="F26" s="83"/>
      <c r="G26" s="83"/>
      <c r="H26" s="83"/>
      <c r="I26" s="83"/>
      <c r="J26" s="83"/>
      <c r="K26" s="14"/>
      <c r="L26" s="12"/>
      <c r="M26" s="87" t="str">
        <f>IF(J17&lt;=100,"Stability Payment:","")</f>
        <v>Stability Payment:</v>
      </c>
      <c r="N26" s="87"/>
      <c r="O26" s="87"/>
      <c r="P26" s="76">
        <f>Calculation!H27</f>
        <v>0</v>
      </c>
      <c r="Q26" s="29"/>
      <c r="R26" s="81"/>
      <c r="S26" s="81"/>
      <c r="T26" s="81"/>
      <c r="U26" s="15"/>
      <c r="V26" s="11"/>
    </row>
    <row r="27" spans="2:24" ht="4.5" customHeight="1" x14ac:dyDescent="0.35">
      <c r="B27" s="7"/>
      <c r="C27" s="12"/>
      <c r="D27" s="83"/>
      <c r="E27" s="83"/>
      <c r="F27" s="83"/>
      <c r="G27" s="83"/>
      <c r="H27" s="83"/>
      <c r="I27" s="83"/>
      <c r="J27" s="83"/>
      <c r="K27" s="14"/>
      <c r="L27" s="12"/>
      <c r="M27" s="36"/>
      <c r="N27" s="14"/>
      <c r="O27" s="14"/>
      <c r="P27" s="35"/>
      <c r="Q27" s="29"/>
      <c r="R27" s="81"/>
      <c r="S27" s="81"/>
      <c r="T27" s="81"/>
      <c r="U27" s="15"/>
      <c r="V27" s="11"/>
    </row>
    <row r="28" spans="2:24" ht="15" customHeight="1" x14ac:dyDescent="0.35">
      <c r="B28" s="7"/>
      <c r="C28" s="12"/>
      <c r="D28" s="83"/>
      <c r="E28" s="83"/>
      <c r="F28" s="83"/>
      <c r="G28" s="83"/>
      <c r="H28" s="83"/>
      <c r="I28" s="83"/>
      <c r="J28" s="83"/>
      <c r="K28" s="14"/>
      <c r="L28" s="12"/>
      <c r="M28" s="37" t="s">
        <v>71</v>
      </c>
      <c r="N28" s="14"/>
      <c r="O28" s="14"/>
      <c r="P28" s="75">
        <f>Calculation!F30</f>
        <v>0</v>
      </c>
      <c r="Q28" s="29"/>
      <c r="R28" s="81"/>
      <c r="S28" s="81"/>
      <c r="T28" s="81"/>
      <c r="U28" s="15"/>
      <c r="V28" s="11"/>
    </row>
    <row r="29" spans="2:24" ht="15" customHeight="1" x14ac:dyDescent="0.35">
      <c r="B29" s="7"/>
      <c r="C29" s="12"/>
      <c r="D29" s="34"/>
      <c r="E29" s="34"/>
      <c r="F29" s="34"/>
      <c r="G29" s="34"/>
      <c r="H29" s="34"/>
      <c r="I29" s="34"/>
      <c r="J29" s="34"/>
      <c r="K29" s="14"/>
      <c r="L29" s="12"/>
      <c r="M29" s="36"/>
      <c r="N29" s="14"/>
      <c r="O29" s="14"/>
      <c r="P29" s="14"/>
      <c r="Q29" s="14"/>
      <c r="R29" s="14"/>
      <c r="S29" s="14"/>
      <c r="T29" s="14"/>
      <c r="U29" s="15"/>
      <c r="V29" s="11"/>
    </row>
    <row r="30" spans="2:24" x14ac:dyDescent="0.35">
      <c r="B30" s="7"/>
      <c r="C30" s="12"/>
      <c r="D30" s="38"/>
      <c r="E30" s="38"/>
      <c r="F30" s="38"/>
      <c r="G30" s="9"/>
      <c r="H30" s="9"/>
      <c r="I30" s="9"/>
      <c r="J30" s="39"/>
      <c r="K30" s="9"/>
      <c r="L30" s="8"/>
      <c r="M30" s="40"/>
      <c r="N30" s="9"/>
      <c r="O30" s="9"/>
      <c r="P30" s="41"/>
      <c r="Q30" s="41"/>
      <c r="R30" s="41"/>
      <c r="S30" s="41"/>
      <c r="T30" s="41"/>
      <c r="U30" s="15"/>
      <c r="V30" s="11"/>
    </row>
    <row r="31" spans="2:24" x14ac:dyDescent="0.35">
      <c r="B31" s="7"/>
      <c r="C31" s="12"/>
      <c r="D31" s="32" t="s">
        <v>53</v>
      </c>
      <c r="E31" s="32"/>
      <c r="F31" s="32"/>
      <c r="G31" s="14"/>
      <c r="H31" s="14"/>
      <c r="I31" s="14"/>
      <c r="J31" s="33"/>
      <c r="K31" s="14"/>
      <c r="L31" s="12"/>
      <c r="M31" s="32" t="s">
        <v>53</v>
      </c>
      <c r="N31" s="14"/>
      <c r="O31" s="14"/>
      <c r="P31" s="24"/>
      <c r="Q31" s="24"/>
      <c r="R31" s="88" t="s">
        <v>72</v>
      </c>
      <c r="S31" s="88"/>
      <c r="T31" s="88"/>
      <c r="U31" s="15"/>
      <c r="V31" s="11"/>
    </row>
    <row r="32" spans="2:24" ht="4.5" customHeight="1" x14ac:dyDescent="0.35">
      <c r="B32" s="7"/>
      <c r="C32" s="12"/>
      <c r="D32" s="32"/>
      <c r="E32" s="32"/>
      <c r="F32" s="32"/>
      <c r="G32" s="14"/>
      <c r="H32" s="14"/>
      <c r="I32" s="14"/>
      <c r="J32" s="33"/>
      <c r="K32" s="14"/>
      <c r="L32" s="12"/>
      <c r="M32" s="14"/>
      <c r="N32" s="14"/>
      <c r="O32" s="14"/>
      <c r="P32" s="29"/>
      <c r="Q32" s="29"/>
      <c r="R32" s="88"/>
      <c r="S32" s="88"/>
      <c r="T32" s="88"/>
      <c r="U32" s="15"/>
      <c r="V32" s="11"/>
    </row>
    <row r="33" spans="2:22" ht="15" customHeight="1" x14ac:dyDescent="0.35">
      <c r="B33" s="7"/>
      <c r="C33" s="12"/>
      <c r="D33" s="80" t="s">
        <v>54</v>
      </c>
      <c r="E33" s="80"/>
      <c r="F33" s="80"/>
      <c r="G33" s="80"/>
      <c r="H33" s="80"/>
      <c r="I33" s="28"/>
      <c r="J33" s="48"/>
      <c r="K33" s="14" t="s">
        <v>79</v>
      </c>
      <c r="L33" s="12"/>
      <c r="M33" s="14" t="s">
        <v>55</v>
      </c>
      <c r="N33" s="14"/>
      <c r="O33" s="14"/>
      <c r="P33" s="74">
        <f>Calculation!P13</f>
        <v>0</v>
      </c>
      <c r="Q33" s="24"/>
      <c r="R33" s="88"/>
      <c r="S33" s="88"/>
      <c r="T33" s="88"/>
      <c r="U33" s="15"/>
      <c r="V33" s="11"/>
    </row>
    <row r="34" spans="2:22" x14ac:dyDescent="0.35">
      <c r="B34" s="7"/>
      <c r="C34" s="12"/>
      <c r="D34" s="80" t="s">
        <v>56</v>
      </c>
      <c r="E34" s="80"/>
      <c r="F34" s="80"/>
      <c r="G34" s="80"/>
      <c r="H34" s="80"/>
      <c r="I34" s="28"/>
      <c r="J34" s="49" t="s">
        <v>80</v>
      </c>
      <c r="K34" s="14"/>
      <c r="L34" s="12"/>
      <c r="M34" s="14" t="s">
        <v>57</v>
      </c>
      <c r="N34" s="14"/>
      <c r="O34" s="14"/>
      <c r="P34" s="74">
        <f>Calculation!P15</f>
        <v>0</v>
      </c>
      <c r="Q34" s="24"/>
      <c r="R34" s="88"/>
      <c r="S34" s="88"/>
      <c r="T34" s="88"/>
      <c r="U34" s="15"/>
      <c r="V34" s="11"/>
    </row>
    <row r="35" spans="2:22" ht="15" customHeight="1" x14ac:dyDescent="0.35">
      <c r="B35" s="7"/>
      <c r="C35" s="12"/>
      <c r="D35" s="72" t="s">
        <v>76</v>
      </c>
      <c r="E35" s="70"/>
      <c r="F35" s="70"/>
      <c r="G35" s="70"/>
      <c r="H35" s="70"/>
      <c r="I35" s="70"/>
      <c r="J35" s="70"/>
      <c r="K35" s="14"/>
      <c r="L35" s="12"/>
      <c r="M35" s="14" t="s">
        <v>65</v>
      </c>
      <c r="N35" s="14"/>
      <c r="O35" s="14"/>
      <c r="P35" s="74">
        <f>Calculation!P16</f>
        <v>0</v>
      </c>
      <c r="Q35" s="24"/>
      <c r="R35" s="88"/>
      <c r="S35" s="88"/>
      <c r="T35" s="88"/>
      <c r="U35" s="15"/>
      <c r="V35" s="11"/>
    </row>
    <row r="36" spans="2:22" ht="16.5" customHeight="1" x14ac:dyDescent="0.35">
      <c r="B36" s="7"/>
      <c r="C36" s="12"/>
      <c r="D36" s="71" t="s">
        <v>77</v>
      </c>
      <c r="E36" s="70"/>
      <c r="F36" s="70"/>
      <c r="G36" s="70"/>
      <c r="H36" s="70"/>
      <c r="I36" s="70"/>
      <c r="J36" s="70"/>
      <c r="K36" s="14"/>
      <c r="L36" s="12"/>
      <c r="M36" s="14"/>
      <c r="N36" s="14"/>
      <c r="O36" s="14"/>
      <c r="P36" s="42"/>
      <c r="Q36" s="24"/>
      <c r="R36" s="88"/>
      <c r="S36" s="88"/>
      <c r="T36" s="88"/>
      <c r="U36" s="15"/>
      <c r="V36" s="11"/>
    </row>
    <row r="37" spans="2:22" x14ac:dyDescent="0.35">
      <c r="B37" s="7"/>
      <c r="C37" s="12"/>
      <c r="D37" s="71" t="s">
        <v>78</v>
      </c>
      <c r="E37" s="70"/>
      <c r="F37" s="70"/>
      <c r="G37" s="70"/>
      <c r="H37" s="70"/>
      <c r="I37" s="70"/>
      <c r="J37" s="70"/>
      <c r="K37" s="14"/>
      <c r="L37" s="12"/>
      <c r="M37" s="20" t="s">
        <v>73</v>
      </c>
      <c r="N37" s="14"/>
      <c r="O37" s="14"/>
      <c r="P37" s="75">
        <f>Calculation!N19</f>
        <v>0</v>
      </c>
      <c r="Q37" s="24"/>
      <c r="R37" s="88"/>
      <c r="S37" s="88"/>
      <c r="T37" s="88"/>
      <c r="U37" s="15"/>
      <c r="V37" s="11"/>
    </row>
    <row r="38" spans="2:22" x14ac:dyDescent="0.35">
      <c r="B38" s="7"/>
      <c r="C38" s="12"/>
      <c r="D38" s="70"/>
      <c r="E38" s="70"/>
      <c r="F38" s="70"/>
      <c r="G38" s="70"/>
      <c r="H38" s="70"/>
      <c r="I38" s="70"/>
      <c r="J38" s="70"/>
      <c r="K38" s="15"/>
      <c r="L38" s="14"/>
      <c r="M38" s="20"/>
      <c r="N38" s="14"/>
      <c r="O38" s="14"/>
      <c r="P38" s="14"/>
      <c r="Q38" s="14"/>
      <c r="R38" s="88"/>
      <c r="S38" s="88"/>
      <c r="T38" s="88"/>
      <c r="U38" s="15"/>
      <c r="V38" s="11"/>
    </row>
    <row r="39" spans="2:22" ht="6" customHeight="1" x14ac:dyDescent="0.35">
      <c r="B39" s="7"/>
      <c r="C39" s="21"/>
      <c r="D39" s="17"/>
      <c r="E39" s="17"/>
      <c r="F39" s="17"/>
      <c r="G39" s="17"/>
      <c r="H39" s="17"/>
      <c r="I39" s="17"/>
      <c r="J39" s="17"/>
      <c r="K39" s="17"/>
      <c r="L39" s="17"/>
      <c r="M39" s="17"/>
      <c r="N39" s="17"/>
      <c r="O39" s="17"/>
      <c r="P39" s="17"/>
      <c r="Q39" s="17"/>
      <c r="R39" s="17"/>
      <c r="S39" s="17"/>
      <c r="T39" s="17"/>
      <c r="U39" s="18"/>
      <c r="V39" s="11"/>
    </row>
    <row r="40" spans="2:22" ht="7.5" customHeight="1" x14ac:dyDescent="0.35">
      <c r="B40" s="7"/>
      <c r="C40" s="19"/>
      <c r="D40" s="19"/>
      <c r="E40" s="19"/>
      <c r="F40" s="19"/>
      <c r="G40" s="19"/>
      <c r="H40" s="19"/>
      <c r="I40" s="19"/>
      <c r="J40" s="19"/>
      <c r="K40" s="19"/>
      <c r="L40" s="19"/>
      <c r="M40" s="19"/>
      <c r="N40" s="19"/>
      <c r="O40" s="19"/>
      <c r="P40" s="19"/>
      <c r="Q40" s="19"/>
      <c r="R40" s="19"/>
      <c r="S40" s="19"/>
      <c r="T40" s="19"/>
      <c r="U40" s="19"/>
      <c r="V40" s="11"/>
    </row>
    <row r="41" spans="2:22" ht="6.75" customHeight="1" x14ac:dyDescent="0.35">
      <c r="B41" s="7"/>
      <c r="C41" s="8"/>
      <c r="D41" s="9"/>
      <c r="E41" s="9"/>
      <c r="F41" s="9"/>
      <c r="G41" s="9"/>
      <c r="H41" s="9"/>
      <c r="I41" s="9"/>
      <c r="J41" s="9"/>
      <c r="K41" s="9"/>
      <c r="L41" s="9"/>
      <c r="M41" s="9"/>
      <c r="N41" s="9"/>
      <c r="O41" s="9"/>
      <c r="P41" s="9"/>
      <c r="Q41" s="9"/>
      <c r="R41" s="9"/>
      <c r="S41" s="9"/>
      <c r="T41" s="9"/>
      <c r="U41" s="10"/>
      <c r="V41" s="11"/>
    </row>
    <row r="42" spans="2:22" x14ac:dyDescent="0.35">
      <c r="B42" s="7"/>
      <c r="C42" s="12"/>
      <c r="D42" s="43" t="s">
        <v>58</v>
      </c>
      <c r="E42" s="43"/>
      <c r="F42" s="43"/>
      <c r="G42" s="43"/>
      <c r="H42" s="43"/>
      <c r="I42" s="43"/>
      <c r="J42" s="43"/>
      <c r="K42" s="43"/>
      <c r="L42" s="43"/>
      <c r="M42" s="43"/>
      <c r="N42" s="43"/>
      <c r="O42" s="43"/>
      <c r="P42" s="43"/>
      <c r="Q42" s="43"/>
      <c r="R42" s="43"/>
      <c r="S42" s="43"/>
      <c r="T42" s="43"/>
      <c r="U42" s="15"/>
      <c r="V42" s="11"/>
    </row>
    <row r="43" spans="2:22" ht="6.75" customHeight="1" x14ac:dyDescent="0.35">
      <c r="B43" s="7"/>
      <c r="C43" s="12"/>
      <c r="D43" s="43"/>
      <c r="E43" s="43"/>
      <c r="F43" s="43"/>
      <c r="G43" s="43"/>
      <c r="H43" s="43"/>
      <c r="I43" s="43"/>
      <c r="J43" s="43"/>
      <c r="K43" s="43"/>
      <c r="L43" s="43"/>
      <c r="M43" s="43"/>
      <c r="N43" s="43"/>
      <c r="O43" s="43"/>
      <c r="P43" s="43"/>
      <c r="Q43" s="43"/>
      <c r="R43" s="43"/>
      <c r="S43" s="43"/>
      <c r="T43" s="43"/>
      <c r="U43" s="15"/>
      <c r="V43" s="11"/>
    </row>
    <row r="44" spans="2:22" x14ac:dyDescent="0.35">
      <c r="B44" s="7"/>
      <c r="C44" s="12"/>
      <c r="D44" s="84" t="s">
        <v>75</v>
      </c>
      <c r="E44" s="84"/>
      <c r="F44" s="84"/>
      <c r="G44" s="84"/>
      <c r="H44" s="84"/>
      <c r="I44" s="84"/>
      <c r="J44" s="84"/>
      <c r="K44" s="84"/>
      <c r="L44" s="84"/>
      <c r="M44" s="84"/>
      <c r="N44" s="84"/>
      <c r="O44" s="84"/>
      <c r="P44" s="84"/>
      <c r="Q44" s="84"/>
      <c r="R44" s="84"/>
      <c r="S44" s="84"/>
      <c r="T44" s="84"/>
      <c r="U44" s="15"/>
      <c r="V44" s="11"/>
    </row>
    <row r="45" spans="2:22" x14ac:dyDescent="0.35">
      <c r="B45" s="7"/>
      <c r="C45" s="12"/>
      <c r="D45" s="84"/>
      <c r="E45" s="84"/>
      <c r="F45" s="84"/>
      <c r="G45" s="84"/>
      <c r="H45" s="84"/>
      <c r="I45" s="84"/>
      <c r="J45" s="84"/>
      <c r="K45" s="84"/>
      <c r="L45" s="84"/>
      <c r="M45" s="84"/>
      <c r="N45" s="84"/>
      <c r="O45" s="84"/>
      <c r="P45" s="84"/>
      <c r="Q45" s="84"/>
      <c r="R45" s="84"/>
      <c r="S45" s="84"/>
      <c r="T45" s="84"/>
      <c r="U45" s="15"/>
      <c r="V45" s="11"/>
    </row>
    <row r="46" spans="2:22" x14ac:dyDescent="0.35">
      <c r="B46" s="7"/>
      <c r="C46" s="12"/>
      <c r="D46" s="84"/>
      <c r="E46" s="84"/>
      <c r="F46" s="84"/>
      <c r="G46" s="84"/>
      <c r="H46" s="84"/>
      <c r="I46" s="84"/>
      <c r="J46" s="84"/>
      <c r="K46" s="84"/>
      <c r="L46" s="84"/>
      <c r="M46" s="84"/>
      <c r="N46" s="84"/>
      <c r="O46" s="84"/>
      <c r="P46" s="84"/>
      <c r="Q46" s="84"/>
      <c r="R46" s="84"/>
      <c r="S46" s="84"/>
      <c r="T46" s="84"/>
      <c r="U46" s="15"/>
      <c r="V46" s="11"/>
    </row>
    <row r="47" spans="2:22" ht="173.25" customHeight="1" x14ac:dyDescent="0.35">
      <c r="B47" s="7"/>
      <c r="C47" s="12"/>
      <c r="D47" s="84"/>
      <c r="E47" s="84"/>
      <c r="F47" s="84"/>
      <c r="G47" s="84"/>
      <c r="H47" s="84"/>
      <c r="I47" s="84"/>
      <c r="J47" s="84"/>
      <c r="K47" s="84"/>
      <c r="L47" s="84"/>
      <c r="M47" s="84"/>
      <c r="N47" s="84"/>
      <c r="O47" s="84"/>
      <c r="P47" s="84"/>
      <c r="Q47" s="84"/>
      <c r="R47" s="84"/>
      <c r="S47" s="84"/>
      <c r="T47" s="84"/>
      <c r="U47" s="15"/>
      <c r="V47" s="11"/>
    </row>
    <row r="48" spans="2:22" ht="7.5" customHeight="1" x14ac:dyDescent="0.35">
      <c r="B48" s="7"/>
      <c r="C48" s="21"/>
      <c r="D48" s="17"/>
      <c r="E48" s="17"/>
      <c r="F48" s="17"/>
      <c r="G48" s="17"/>
      <c r="H48" s="17"/>
      <c r="I48" s="17"/>
      <c r="J48" s="17"/>
      <c r="K48" s="17"/>
      <c r="L48" s="17"/>
      <c r="M48" s="17"/>
      <c r="N48" s="17"/>
      <c r="O48" s="17"/>
      <c r="P48" s="17"/>
      <c r="Q48" s="17"/>
      <c r="R48" s="17"/>
      <c r="S48" s="17"/>
      <c r="T48" s="17"/>
      <c r="U48" s="18"/>
      <c r="V48" s="11"/>
    </row>
    <row r="49" spans="2:22" ht="7.5" customHeight="1" x14ac:dyDescent="0.35">
      <c r="B49" s="44"/>
      <c r="C49" s="45"/>
      <c r="D49" s="45"/>
      <c r="E49" s="45"/>
      <c r="F49" s="45"/>
      <c r="G49" s="45"/>
      <c r="H49" s="45"/>
      <c r="I49" s="45"/>
      <c r="J49" s="45"/>
      <c r="K49" s="45"/>
      <c r="L49" s="45"/>
      <c r="M49" s="45"/>
      <c r="N49" s="45"/>
      <c r="O49" s="45"/>
      <c r="P49" s="45"/>
      <c r="Q49" s="45"/>
      <c r="R49" s="45"/>
      <c r="S49" s="45"/>
      <c r="T49" s="45"/>
      <c r="U49" s="45"/>
      <c r="V49" s="46"/>
    </row>
  </sheetData>
  <sheetProtection algorithmName="SHA-512" hashValue="oC5B0kaVCRQ3Rt2ux54RygvFHvAu3XlxP+4IlrHIJuyDKUxQDwpDDggFtEWlh9yyjORGXUodIUfNZUGTy5O25g==" saltValue="ACWV/neC0bsM0AoXQ/OiQA==" spinCount="100000" sheet="1" objects="1" scenarios="1"/>
  <mergeCells count="18">
    <mergeCell ref="D44:T47"/>
    <mergeCell ref="M22:O22"/>
    <mergeCell ref="M24:O24"/>
    <mergeCell ref="M26:O26"/>
    <mergeCell ref="D33:H33"/>
    <mergeCell ref="D34:H34"/>
    <mergeCell ref="R31:T38"/>
    <mergeCell ref="D8:S8"/>
    <mergeCell ref="D17:H17"/>
    <mergeCell ref="M17:O17"/>
    <mergeCell ref="R17:T28"/>
    <mergeCell ref="D18:H18"/>
    <mergeCell ref="M18:O18"/>
    <mergeCell ref="D19:H19"/>
    <mergeCell ref="M19:O19"/>
    <mergeCell ref="D20:H20"/>
    <mergeCell ref="M20:O20"/>
    <mergeCell ref="D22:J28"/>
  </mergeCells>
  <conditionalFormatting sqref="P26">
    <cfRule type="expression" dxfId="0" priority="1">
      <formula>$J$17&lt;=100</formula>
    </cfRule>
  </conditionalFormatting>
  <dataValidations count="1">
    <dataValidation type="list" allowBlank="1" showInputMessage="1" showErrorMessage="1" sqref="J34" xr:uid="{9A5FC1EF-203C-4680-A91F-2AEE556D6E29}">
      <formula1>"Yes, No"</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124E2-3223-47EF-B10B-C580CD029A85}">
  <dimension ref="B1:P34"/>
  <sheetViews>
    <sheetView zoomScale="110" zoomScaleNormal="110" workbookViewId="0">
      <selection activeCell="D31" sqref="D31"/>
    </sheetView>
  </sheetViews>
  <sheetFormatPr defaultColWidth="9.1796875" defaultRowHeight="13" x14ac:dyDescent="0.3"/>
  <cols>
    <col min="1" max="1" width="1.7265625" style="1" customWidth="1"/>
    <col min="2" max="4" width="16.7265625" style="1" customWidth="1"/>
    <col min="5" max="5" width="4.7265625" style="1" customWidth="1"/>
    <col min="6" max="8" width="16.7265625" style="1" customWidth="1"/>
    <col min="9" max="9" width="9.1796875" style="1"/>
    <col min="10" max="12" width="16.7265625" style="1" customWidth="1"/>
    <col min="13" max="13" width="4.7265625" style="1" customWidth="1"/>
    <col min="14" max="16" width="16.7265625" style="1" customWidth="1"/>
    <col min="17" max="16384" width="9.1796875" style="1"/>
  </cols>
  <sheetData>
    <row r="1" spans="2:16" x14ac:dyDescent="0.3">
      <c r="I1" s="2"/>
    </row>
    <row r="2" spans="2:16" ht="18.5" x14ac:dyDescent="0.45">
      <c r="B2" s="50" t="s">
        <v>0</v>
      </c>
      <c r="C2" s="51"/>
      <c r="D2" s="51"/>
      <c r="E2" s="51"/>
      <c r="F2" s="51"/>
      <c r="G2" s="51"/>
      <c r="H2" s="51"/>
      <c r="I2" s="52"/>
      <c r="J2" s="51"/>
      <c r="K2" s="51"/>
      <c r="L2" s="51"/>
      <c r="M2" s="51"/>
      <c r="N2" s="51"/>
      <c r="O2" s="51"/>
      <c r="P2" s="51"/>
    </row>
    <row r="3" spans="2:16" x14ac:dyDescent="0.3">
      <c r="B3" s="51"/>
      <c r="C3" s="51"/>
      <c r="D3" s="51"/>
      <c r="E3" s="51"/>
      <c r="F3" s="51"/>
      <c r="G3" s="51"/>
      <c r="H3" s="51"/>
      <c r="I3" s="52"/>
      <c r="J3" s="51"/>
      <c r="K3" s="51"/>
      <c r="L3" s="51"/>
      <c r="M3" s="51"/>
      <c r="N3" s="51"/>
      <c r="O3" s="51"/>
      <c r="P3" s="51"/>
    </row>
    <row r="4" spans="2:16" ht="21" x14ac:dyDescent="0.5">
      <c r="B4" s="99" t="s">
        <v>29</v>
      </c>
      <c r="C4" s="99"/>
      <c r="D4" s="99"/>
      <c r="E4" s="99"/>
      <c r="F4" s="99"/>
      <c r="G4" s="99"/>
      <c r="H4" s="99"/>
      <c r="I4" s="52"/>
      <c r="J4" s="99" t="s">
        <v>37</v>
      </c>
      <c r="K4" s="99"/>
      <c r="L4" s="99"/>
      <c r="M4" s="99"/>
      <c r="N4" s="99"/>
      <c r="O4" s="99"/>
      <c r="P4" s="99"/>
    </row>
    <row r="5" spans="2:16" x14ac:dyDescent="0.3">
      <c r="B5" s="51"/>
      <c r="C5" s="51"/>
      <c r="D5" s="51"/>
      <c r="E5" s="51"/>
      <c r="F5" s="51"/>
      <c r="G5" s="51"/>
      <c r="H5" s="51"/>
      <c r="I5" s="52"/>
      <c r="J5" s="51"/>
      <c r="K5" s="51"/>
      <c r="L5" s="51"/>
      <c r="M5" s="51"/>
      <c r="N5" s="51"/>
      <c r="O5" s="51"/>
      <c r="P5" s="51"/>
    </row>
    <row r="6" spans="2:16" x14ac:dyDescent="0.3">
      <c r="B6" s="92" t="s">
        <v>1</v>
      </c>
      <c r="C6" s="93"/>
      <c r="D6" s="53">
        <f>Summary!J17</f>
        <v>0</v>
      </c>
      <c r="E6" s="51"/>
      <c r="F6" s="100" t="s">
        <v>2</v>
      </c>
      <c r="G6" s="100"/>
      <c r="H6" s="100"/>
      <c r="I6" s="52"/>
      <c r="J6" s="92" t="s">
        <v>41</v>
      </c>
      <c r="K6" s="93"/>
      <c r="L6" s="53">
        <f>Summary!J33</f>
        <v>0</v>
      </c>
      <c r="M6" s="51"/>
      <c r="N6" s="92" t="s">
        <v>38</v>
      </c>
      <c r="O6" s="93"/>
      <c r="P6" s="55">
        <f>L6*K11</f>
        <v>0</v>
      </c>
    </row>
    <row r="7" spans="2:16" x14ac:dyDescent="0.3">
      <c r="B7" s="92" t="s">
        <v>3</v>
      </c>
      <c r="C7" s="93"/>
      <c r="D7" s="53">
        <f>Summary!J18</f>
        <v>0</v>
      </c>
      <c r="E7" s="51"/>
      <c r="F7" s="54" t="s">
        <v>4</v>
      </c>
      <c r="G7" s="54" t="s">
        <v>5</v>
      </c>
      <c r="H7" s="54" t="s">
        <v>6</v>
      </c>
      <c r="I7" s="52"/>
      <c r="J7" s="51"/>
      <c r="K7" s="51"/>
      <c r="L7" s="51"/>
      <c r="M7" s="51"/>
      <c r="N7" s="51"/>
      <c r="O7" s="51"/>
      <c r="P7" s="51"/>
    </row>
    <row r="8" spans="2:16" x14ac:dyDescent="0.3">
      <c r="B8" s="92" t="s">
        <v>8</v>
      </c>
      <c r="C8" s="93"/>
      <c r="D8" s="53">
        <f>Summary!J19</f>
        <v>0</v>
      </c>
      <c r="E8" s="51"/>
      <c r="F8" s="56" t="s">
        <v>27</v>
      </c>
      <c r="G8" s="53">
        <f>IF(D6&gt;C14,C14,D6)</f>
        <v>0</v>
      </c>
      <c r="H8" s="55">
        <f>G8*D14</f>
        <v>0</v>
      </c>
      <c r="I8" s="52"/>
      <c r="J8" s="92" t="s">
        <v>42</v>
      </c>
      <c r="K8" s="93"/>
      <c r="L8" s="57" t="str">
        <f>Summary!J34</f>
        <v>No</v>
      </c>
      <c r="M8" s="51"/>
      <c r="N8" s="92" t="s">
        <v>59</v>
      </c>
      <c r="O8" s="93"/>
      <c r="P8" s="55">
        <f>ROUND(-IF($P$6&gt;$K$17,IF($P$6&gt;$K$18,$K$18-$K$17,$P$6-$K$17),0)*$L$18,2)</f>
        <v>0</v>
      </c>
    </row>
    <row r="9" spans="2:16" x14ac:dyDescent="0.3">
      <c r="B9" s="92" t="s">
        <v>10</v>
      </c>
      <c r="C9" s="93"/>
      <c r="D9" s="53">
        <f>D6</f>
        <v>0</v>
      </c>
      <c r="E9" s="51"/>
      <c r="F9" s="56" t="s">
        <v>28</v>
      </c>
      <c r="G9" s="53">
        <f>IF(D6&gt;C14,D6-C14,0)</f>
        <v>0</v>
      </c>
      <c r="H9" s="55">
        <f>G9*D15</f>
        <v>0</v>
      </c>
      <c r="I9" s="52"/>
      <c r="J9" s="51"/>
      <c r="K9" s="51"/>
      <c r="L9" s="51"/>
      <c r="M9" s="51"/>
      <c r="N9" s="92" t="s">
        <v>60</v>
      </c>
      <c r="O9" s="93"/>
      <c r="P9" s="55">
        <f>ROUND(-IF($P$6&gt;$K$18,IF($P$6&gt;$K$19,$K$19-$K$18,$P$6-$K$18),0)*$L$19,2)</f>
        <v>0</v>
      </c>
    </row>
    <row r="10" spans="2:16" x14ac:dyDescent="0.3">
      <c r="B10" s="51"/>
      <c r="C10" s="51"/>
      <c r="D10" s="51"/>
      <c r="E10" s="51"/>
      <c r="F10" s="54" t="s">
        <v>18</v>
      </c>
      <c r="G10" s="58">
        <f>G8+G9</f>
        <v>0</v>
      </c>
      <c r="H10" s="59">
        <f>SUM(H8+H9)</f>
        <v>0</v>
      </c>
      <c r="I10" s="52"/>
      <c r="J10" s="96" t="s">
        <v>30</v>
      </c>
      <c r="K10" s="97"/>
      <c r="L10" s="98"/>
      <c r="M10" s="51"/>
      <c r="N10" s="92" t="s">
        <v>61</v>
      </c>
      <c r="O10" s="93"/>
      <c r="P10" s="55">
        <f>ROUND(-IF($P$6&gt;$K$19,IF($P$6&gt;$K$20,$K$20-$K$19,$P$6-$K$19),0)*$L$20,2)</f>
        <v>0</v>
      </c>
    </row>
    <row r="11" spans="2:16" x14ac:dyDescent="0.3">
      <c r="B11" s="51"/>
      <c r="C11" s="51"/>
      <c r="D11" s="51"/>
      <c r="E11" s="51"/>
      <c r="F11" s="51"/>
      <c r="G11" s="60"/>
      <c r="H11" s="61"/>
      <c r="I11" s="62"/>
      <c r="J11" s="63" t="s">
        <v>31</v>
      </c>
      <c r="K11" s="64">
        <v>70.28</v>
      </c>
      <c r="L11" s="65"/>
      <c r="M11" s="51"/>
      <c r="N11" s="92" t="s">
        <v>62</v>
      </c>
      <c r="O11" s="93"/>
      <c r="P11" s="55">
        <f>ROUND(-IF($P$6&gt;$J$21,SUM($P$6-$J$21,0)),2)</f>
        <v>0</v>
      </c>
    </row>
    <row r="12" spans="2:16" x14ac:dyDescent="0.3">
      <c r="B12" s="96" t="s">
        <v>13</v>
      </c>
      <c r="C12" s="97"/>
      <c r="D12" s="98"/>
      <c r="E12" s="51"/>
      <c r="F12" s="92" t="s">
        <v>7</v>
      </c>
      <c r="G12" s="93"/>
      <c r="H12" s="55">
        <f>D7*D17</f>
        <v>0</v>
      </c>
      <c r="I12" s="51"/>
      <c r="J12" s="63" t="s">
        <v>32</v>
      </c>
      <c r="K12" s="64">
        <v>66.61</v>
      </c>
      <c r="L12" s="64">
        <v>54</v>
      </c>
      <c r="M12" s="51"/>
      <c r="N12" s="51"/>
      <c r="O12" s="51"/>
      <c r="P12" s="51"/>
    </row>
    <row r="13" spans="2:16" x14ac:dyDescent="0.3">
      <c r="B13" s="54" t="s">
        <v>15</v>
      </c>
      <c r="C13" s="54" t="s">
        <v>16</v>
      </c>
      <c r="D13" s="54" t="s">
        <v>17</v>
      </c>
      <c r="E13" s="51"/>
      <c r="F13" s="92" t="s">
        <v>9</v>
      </c>
      <c r="G13" s="93"/>
      <c r="H13" s="55">
        <f>D8*D18</f>
        <v>0</v>
      </c>
      <c r="I13" s="51"/>
      <c r="J13" s="63" t="s">
        <v>34</v>
      </c>
      <c r="K13" s="64">
        <v>10.25</v>
      </c>
      <c r="L13" s="64">
        <v>25</v>
      </c>
      <c r="M13" s="51"/>
      <c r="N13" s="92" t="s">
        <v>39</v>
      </c>
      <c r="O13" s="93"/>
      <c r="P13" s="55">
        <f>P6+P8+P9+P10+P11</f>
        <v>0</v>
      </c>
    </row>
    <row r="14" spans="2:16" x14ac:dyDescent="0.3">
      <c r="B14" s="64" t="s">
        <v>20</v>
      </c>
      <c r="C14" s="64">
        <v>70</v>
      </c>
      <c r="D14" s="65">
        <v>70</v>
      </c>
      <c r="E14" s="51"/>
      <c r="F14" s="92" t="s">
        <v>11</v>
      </c>
      <c r="G14" s="93"/>
      <c r="H14" s="55">
        <f>D9*D19</f>
        <v>0</v>
      </c>
      <c r="I14" s="51"/>
      <c r="J14" s="51"/>
      <c r="K14" s="51"/>
      <c r="L14" s="51"/>
      <c r="M14" s="51"/>
      <c r="N14" s="51"/>
      <c r="O14" s="51"/>
      <c r="P14" s="51"/>
    </row>
    <row r="15" spans="2:16" x14ac:dyDescent="0.3">
      <c r="B15" s="64">
        <v>70</v>
      </c>
      <c r="C15" s="64" t="s">
        <v>20</v>
      </c>
      <c r="D15" s="65">
        <v>2</v>
      </c>
      <c r="E15" s="51"/>
      <c r="F15" s="51"/>
      <c r="G15" s="51"/>
      <c r="H15" s="51"/>
      <c r="I15" s="51"/>
      <c r="J15" s="96" t="s">
        <v>33</v>
      </c>
      <c r="K15" s="97"/>
      <c r="L15" s="98"/>
      <c r="M15" s="51"/>
      <c r="N15" s="92" t="s">
        <v>35</v>
      </c>
      <c r="O15" s="93"/>
      <c r="P15" s="55">
        <f>IF(L6&gt;L12,L12*K12,L6*K12)</f>
        <v>0</v>
      </c>
    </row>
    <row r="16" spans="2:16" x14ac:dyDescent="0.3">
      <c r="B16" s="66"/>
      <c r="C16" s="66"/>
      <c r="D16" s="67"/>
      <c r="E16" s="51"/>
      <c r="F16" s="92" t="s">
        <v>12</v>
      </c>
      <c r="G16" s="93"/>
      <c r="H16" s="68">
        <f>H10+H12+H13+H14</f>
        <v>0</v>
      </c>
      <c r="I16" s="51"/>
      <c r="J16" s="54" t="s">
        <v>23</v>
      </c>
      <c r="K16" s="54" t="s">
        <v>24</v>
      </c>
      <c r="L16" s="54" t="s">
        <v>25</v>
      </c>
      <c r="M16" s="51"/>
      <c r="N16" s="92" t="s">
        <v>36</v>
      </c>
      <c r="O16" s="93"/>
      <c r="P16" s="55">
        <f>IF(L8="Yes",IF(L6&gt;L13,L13*K13,L6*K13),0)</f>
        <v>0</v>
      </c>
    </row>
    <row r="17" spans="2:16" x14ac:dyDescent="0.3">
      <c r="B17" s="92" t="s">
        <v>14</v>
      </c>
      <c r="C17" s="93"/>
      <c r="D17" s="55">
        <v>69</v>
      </c>
      <c r="E17" s="51"/>
      <c r="F17" s="51"/>
      <c r="G17" s="51"/>
      <c r="H17" s="51"/>
      <c r="I17" s="51"/>
      <c r="J17" s="65">
        <v>0</v>
      </c>
      <c r="K17" s="65">
        <v>90000</v>
      </c>
      <c r="L17" s="69">
        <v>0</v>
      </c>
      <c r="M17" s="51"/>
      <c r="N17" s="51"/>
      <c r="O17" s="51"/>
      <c r="P17" s="51"/>
    </row>
    <row r="18" spans="2:16" x14ac:dyDescent="0.3">
      <c r="B18" s="92" t="s">
        <v>19</v>
      </c>
      <c r="C18" s="93"/>
      <c r="D18" s="55">
        <v>62</v>
      </c>
      <c r="E18" s="51"/>
      <c r="F18" s="92" t="str">
        <f>CONCATENATE("£",B24," - £",C24)</f>
        <v>£25000 - £50000</v>
      </c>
      <c r="G18" s="93"/>
      <c r="H18" s="55">
        <f>ROUND(-IF($H$16&gt;$C$23,IF($H$16&gt;$C$24,$C$24-$B$24,$H$16-$C$23),0)*$D$24,2)</f>
        <v>0</v>
      </c>
      <c r="I18" s="51"/>
      <c r="J18" s="65">
        <v>90000</v>
      </c>
      <c r="K18" s="65">
        <v>120000</v>
      </c>
      <c r="L18" s="69">
        <v>0.15</v>
      </c>
      <c r="M18" s="51"/>
      <c r="N18" s="89" t="s">
        <v>40</v>
      </c>
      <c r="O18" s="89"/>
      <c r="P18" s="89"/>
    </row>
    <row r="19" spans="2:16" x14ac:dyDescent="0.3">
      <c r="B19" s="92" t="s">
        <v>21</v>
      </c>
      <c r="C19" s="93"/>
      <c r="D19" s="55">
        <v>107</v>
      </c>
      <c r="E19" s="51"/>
      <c r="F19" s="94" t="str">
        <f>CONCATENATE("£",B25," - £",C25)</f>
        <v>£50000 - £150000</v>
      </c>
      <c r="G19" s="95"/>
      <c r="H19" s="55">
        <f>ROUND(-IF($H$16&gt;$C$24,IF($H$16&gt;$C$25,$C$25-$B$25,$H$16-$C$24),0)*$D$25,2)</f>
        <v>0</v>
      </c>
      <c r="I19" s="51"/>
      <c r="J19" s="65">
        <v>120000</v>
      </c>
      <c r="K19" s="65">
        <v>150000</v>
      </c>
      <c r="L19" s="69">
        <v>0.3</v>
      </c>
      <c r="M19" s="51"/>
      <c r="N19" s="90">
        <f>P13+P15+P16</f>
        <v>0</v>
      </c>
      <c r="O19" s="91"/>
      <c r="P19" s="91"/>
    </row>
    <row r="20" spans="2:16" x14ac:dyDescent="0.3">
      <c r="B20" s="51"/>
      <c r="C20" s="51"/>
      <c r="D20" s="51"/>
      <c r="E20" s="51"/>
      <c r="F20" s="92" t="str">
        <f>CONCATENATE("£",B26," - £",C26)</f>
        <v>£150000 - £200000</v>
      </c>
      <c r="G20" s="93"/>
      <c r="H20" s="55">
        <f>ROUND(-IF($H$16&gt;$C$25,IF($H$16&gt;$C$26,$C$26-$B$26,$H$16-$C$25),0)*$D$26,2)</f>
        <v>0</v>
      </c>
      <c r="I20" s="51"/>
      <c r="J20" s="65">
        <v>150000</v>
      </c>
      <c r="K20" s="65">
        <v>180000</v>
      </c>
      <c r="L20" s="69">
        <v>0.55000000000000004</v>
      </c>
      <c r="M20" s="51"/>
      <c r="N20" s="51"/>
      <c r="O20" s="51"/>
      <c r="P20" s="51"/>
    </row>
    <row r="21" spans="2:16" x14ac:dyDescent="0.3">
      <c r="B21" s="96" t="s">
        <v>22</v>
      </c>
      <c r="C21" s="97"/>
      <c r="D21" s="98"/>
      <c r="E21" s="51"/>
      <c r="F21" s="92" t="str">
        <f>CONCATENATE("£",B27," - £",C27)</f>
        <v>£200000 - £250000</v>
      </c>
      <c r="G21" s="93"/>
      <c r="H21" s="55">
        <f>ROUND(-IF($H$16&gt;$C$26,IF($H$16&gt;$C$27,$C$27-$B$27,$H$16-$C$26),0)*$D$27,2)</f>
        <v>0</v>
      </c>
      <c r="I21" s="51"/>
      <c r="J21" s="65">
        <v>180000</v>
      </c>
      <c r="K21" s="65" t="s">
        <v>20</v>
      </c>
      <c r="L21" s="69">
        <v>1</v>
      </c>
      <c r="M21" s="51"/>
      <c r="N21" s="51"/>
      <c r="O21" s="51"/>
      <c r="P21" s="51"/>
    </row>
    <row r="22" spans="2:16" x14ac:dyDescent="0.3">
      <c r="B22" s="54" t="s">
        <v>23</v>
      </c>
      <c r="C22" s="54" t="s">
        <v>24</v>
      </c>
      <c r="D22" s="54" t="s">
        <v>25</v>
      </c>
      <c r="E22" s="51"/>
      <c r="F22" s="92" t="str">
        <f>CONCATENATE("£",B28," - £",C28)</f>
        <v>£250000 - £300000</v>
      </c>
      <c r="G22" s="93"/>
      <c r="H22" s="55">
        <f>ROUND(-IF($H$16&gt;$C$27,IF($H$16&gt;$C$28,$C$28-$B$28,$H$16-$C$27),0)*$D$28,2)</f>
        <v>0</v>
      </c>
      <c r="I22" s="51"/>
      <c r="J22" s="51"/>
      <c r="K22" s="51"/>
      <c r="L22" s="51"/>
      <c r="M22" s="51"/>
      <c r="N22" s="51"/>
      <c r="O22" s="51"/>
      <c r="P22" s="51"/>
    </row>
    <row r="23" spans="2:16" x14ac:dyDescent="0.3">
      <c r="B23" s="65">
        <v>0</v>
      </c>
      <c r="C23" s="65">
        <v>25000</v>
      </c>
      <c r="D23" s="69">
        <v>0</v>
      </c>
      <c r="E23" s="51"/>
      <c r="F23" s="92" t="str">
        <f>CONCATENATE("&gt;",B29)</f>
        <v>&gt;300000</v>
      </c>
      <c r="G23" s="93"/>
      <c r="H23" s="55">
        <f>ROUND(-IF($H$16&gt;$B$29,SUM($H$16-$B$29,0)),2)</f>
        <v>0</v>
      </c>
      <c r="I23" s="51"/>
      <c r="J23" s="51"/>
      <c r="K23" s="51"/>
      <c r="L23" s="51"/>
      <c r="M23" s="51"/>
      <c r="N23" s="61"/>
      <c r="O23" s="51"/>
      <c r="P23" s="51"/>
    </row>
    <row r="24" spans="2:16" x14ac:dyDescent="0.3">
      <c r="B24" s="65">
        <v>25000</v>
      </c>
      <c r="C24" s="65">
        <v>50000</v>
      </c>
      <c r="D24" s="69">
        <v>0.05</v>
      </c>
      <c r="E24" s="51"/>
      <c r="F24" s="51"/>
      <c r="G24" s="51"/>
      <c r="H24" s="51"/>
      <c r="I24" s="51"/>
      <c r="J24" s="51"/>
      <c r="K24" s="51"/>
      <c r="L24" s="51"/>
      <c r="M24" s="51"/>
      <c r="N24" s="51"/>
      <c r="O24" s="51"/>
      <c r="P24" s="51"/>
    </row>
    <row r="25" spans="2:16" x14ac:dyDescent="0.3">
      <c r="B25" s="65">
        <v>50000</v>
      </c>
      <c r="C25" s="65">
        <v>150000</v>
      </c>
      <c r="D25" s="69">
        <v>0.1</v>
      </c>
      <c r="E25" s="51"/>
      <c r="F25" s="92" t="s">
        <v>43</v>
      </c>
      <c r="G25" s="93"/>
      <c r="H25" s="68">
        <f>H16+H18+H19+H20+H21+H22+H23</f>
        <v>0</v>
      </c>
      <c r="I25" s="51"/>
      <c r="J25" s="51"/>
      <c r="K25" s="51"/>
      <c r="L25" s="51"/>
      <c r="M25" s="51"/>
      <c r="N25" s="51"/>
      <c r="O25" s="51"/>
      <c r="P25" s="51"/>
    </row>
    <row r="26" spans="2:16" x14ac:dyDescent="0.3">
      <c r="B26" s="65">
        <v>150000</v>
      </c>
      <c r="C26" s="65">
        <v>200000</v>
      </c>
      <c r="D26" s="69">
        <v>0.15</v>
      </c>
      <c r="E26" s="51"/>
      <c r="F26" s="51"/>
      <c r="G26" s="51"/>
      <c r="H26" s="51"/>
      <c r="I26" s="51"/>
      <c r="J26" s="51"/>
      <c r="K26" s="61"/>
      <c r="L26" s="61"/>
      <c r="M26" s="51"/>
      <c r="N26" s="61"/>
      <c r="O26" s="61"/>
      <c r="P26" s="51"/>
    </row>
    <row r="27" spans="2:16" x14ac:dyDescent="0.3">
      <c r="B27" s="65">
        <v>200000</v>
      </c>
      <c r="C27" s="65">
        <v>250000</v>
      </c>
      <c r="D27" s="69">
        <v>0.3</v>
      </c>
      <c r="E27" s="51"/>
      <c r="F27" s="92" t="s">
        <v>44</v>
      </c>
      <c r="G27" s="93"/>
      <c r="H27" s="68">
        <f>IF(D6=0,0,IF(D6&lt;=100,1000,0))</f>
        <v>0</v>
      </c>
      <c r="I27" s="51"/>
      <c r="J27" s="51"/>
      <c r="K27" s="51"/>
      <c r="L27" s="51"/>
      <c r="M27" s="51"/>
      <c r="N27" s="61"/>
      <c r="O27" s="61"/>
      <c r="P27" s="51"/>
    </row>
    <row r="28" spans="2:16" x14ac:dyDescent="0.3">
      <c r="B28" s="65">
        <v>250000</v>
      </c>
      <c r="C28" s="65">
        <v>300000</v>
      </c>
      <c r="D28" s="69">
        <v>0.55000000000000004</v>
      </c>
      <c r="E28" s="51"/>
      <c r="F28" s="51"/>
      <c r="G28" s="51"/>
      <c r="H28" s="51"/>
      <c r="I28" s="51"/>
      <c r="J28" s="51"/>
      <c r="K28" s="61"/>
      <c r="L28" s="61"/>
      <c r="M28" s="51"/>
      <c r="N28" s="61"/>
      <c r="O28" s="61"/>
      <c r="P28" s="51"/>
    </row>
    <row r="29" spans="2:16" x14ac:dyDescent="0.3">
      <c r="B29" s="65">
        <v>300000</v>
      </c>
      <c r="C29" s="65" t="s">
        <v>20</v>
      </c>
      <c r="D29" s="69">
        <v>1</v>
      </c>
      <c r="E29" s="51"/>
      <c r="F29" s="89" t="s">
        <v>26</v>
      </c>
      <c r="G29" s="89"/>
      <c r="H29" s="89"/>
      <c r="I29" s="51"/>
      <c r="J29" s="51"/>
      <c r="K29" s="61"/>
      <c r="L29" s="61"/>
      <c r="M29" s="51"/>
      <c r="N29" s="61"/>
      <c r="O29" s="61"/>
      <c r="P29" s="51"/>
    </row>
    <row r="30" spans="2:16" x14ac:dyDescent="0.3">
      <c r="B30" s="51"/>
      <c r="C30" s="51"/>
      <c r="D30" s="51"/>
      <c r="E30" s="51"/>
      <c r="F30" s="90">
        <f>H25+H27</f>
        <v>0</v>
      </c>
      <c r="G30" s="91"/>
      <c r="H30" s="91"/>
      <c r="I30" s="51"/>
      <c r="J30" s="51"/>
      <c r="K30" s="61"/>
      <c r="L30" s="61"/>
      <c r="M30" s="51"/>
      <c r="N30" s="61"/>
      <c r="O30" s="61"/>
      <c r="P30" s="51"/>
    </row>
    <row r="31" spans="2:16" x14ac:dyDescent="0.3">
      <c r="B31" s="51"/>
      <c r="C31" s="51"/>
      <c r="D31" s="51"/>
      <c r="E31" s="51"/>
      <c r="F31" s="51"/>
      <c r="G31" s="51"/>
      <c r="H31" s="51"/>
      <c r="I31" s="51"/>
      <c r="J31" s="51"/>
      <c r="K31" s="61"/>
      <c r="L31" s="61"/>
      <c r="M31" s="51"/>
      <c r="N31" s="51"/>
      <c r="O31" s="51"/>
      <c r="P31" s="51"/>
    </row>
    <row r="32" spans="2:16" x14ac:dyDescent="0.3">
      <c r="K32" s="3"/>
      <c r="L32" s="3"/>
    </row>
    <row r="33" spans="12:12" x14ac:dyDescent="0.3">
      <c r="L33" s="3"/>
    </row>
    <row r="34" spans="12:12" x14ac:dyDescent="0.3">
      <c r="L34" s="3"/>
    </row>
  </sheetData>
  <sheetProtection algorithmName="SHA-512" hashValue="Ji/sQlFnlwMzwmzIWYJhQLCf8Yp2cPRoeCHO8y1Q/z/hUSyV1vOHH7IPsMG5hqBLo17D1a9rMerhw1j2NCRv7w==" saltValue="Y8LEB9sunRvGea4tVAfNZQ==" spinCount="100000" sheet="1" objects="1" scenarios="1" selectLockedCells="1" selectUnlockedCells="1"/>
  <mergeCells count="40">
    <mergeCell ref="N11:O11"/>
    <mergeCell ref="N13:O13"/>
    <mergeCell ref="N18:P18"/>
    <mergeCell ref="N19:P19"/>
    <mergeCell ref="N16:O16"/>
    <mergeCell ref="B9:C9"/>
    <mergeCell ref="J4:P4"/>
    <mergeCell ref="J10:L10"/>
    <mergeCell ref="J6:K6"/>
    <mergeCell ref="J15:L15"/>
    <mergeCell ref="N6:O6"/>
    <mergeCell ref="N15:O15"/>
    <mergeCell ref="N8:O8"/>
    <mergeCell ref="N9:O9"/>
    <mergeCell ref="J8:K8"/>
    <mergeCell ref="B4:H4"/>
    <mergeCell ref="B6:C6"/>
    <mergeCell ref="B7:C7"/>
    <mergeCell ref="B8:C8"/>
    <mergeCell ref="F6:H6"/>
    <mergeCell ref="N10:O10"/>
    <mergeCell ref="B21:D21"/>
    <mergeCell ref="B19:C19"/>
    <mergeCell ref="B18:C18"/>
    <mergeCell ref="B17:C17"/>
    <mergeCell ref="F12:G12"/>
    <mergeCell ref="F13:G13"/>
    <mergeCell ref="F14:G14"/>
    <mergeCell ref="F16:G16"/>
    <mergeCell ref="B12:D12"/>
    <mergeCell ref="F29:H29"/>
    <mergeCell ref="F30:H30"/>
    <mergeCell ref="F18:G18"/>
    <mergeCell ref="F23:G23"/>
    <mergeCell ref="F22:G22"/>
    <mergeCell ref="F21:G21"/>
    <mergeCell ref="F20:G20"/>
    <mergeCell ref="F19:G19"/>
    <mergeCell ref="F25:G25"/>
    <mergeCell ref="F27:G2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Summary</vt:lpstr>
      <vt:lpstr>Calculation</vt:lpstr>
    </vt:vector>
  </TitlesOfParts>
  <Manager/>
  <Company>Welsh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Cornelius, Darren (LGHCCRA - Rural Payments Wales)</dc:creator>
  <cp:keywords/>
  <dc:description/>
  <cp:lastModifiedBy>Williams, Jo (LGHCCRA - CCRA Operations)</cp:lastModifiedBy>
  <cp:revision/>
  <dcterms:created xsi:type="dcterms:W3CDTF">2025-07-07T13:00:23Z</dcterms:created>
  <dcterms:modified xsi:type="dcterms:W3CDTF">2025-07-18T08:16:22Z</dcterms:modified>
  <cp:category/>
  <cp:contentStatus/>
</cp:coreProperties>
</file>