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ales365uk-my.sharepoint.com/personal/kris_williams029_gov_wales/Documents/"/>
    </mc:Choice>
  </mc:AlternateContent>
  <xr:revisionPtr revIDLastSave="0" documentId="8_{67FF6732-A3BD-40F6-BD7A-A7512DC8477A}" xr6:coauthVersionLast="47" xr6:coauthVersionMax="47" xr10:uidLastSave="{00000000-0000-0000-0000-000000000000}"/>
  <bookViews>
    <workbookView xWindow="-28920" yWindow="-180" windowWidth="29040" windowHeight="15720" xr2:uid="{18CE45AD-E0B5-4AD7-9C05-2A79C17753A4}"/>
  </bookViews>
  <sheets>
    <sheet name="SJ MEG" sheetId="7" r:id="rId1"/>
    <sheet name="Fiscal Resource" sheetId="1" r:id="rId2"/>
    <sheet name="Non-Fiscal Resource" sheetId="4" r:id="rId3"/>
    <sheet name="General Capital" sheetId="2" r:id="rId4"/>
    <sheet name="FT Capital" sheetId="8" r:id="rId5"/>
    <sheet name="AME" sheetId="3" r:id="rId6"/>
  </sheets>
  <definedNames>
    <definedName name="_xlnm.Print_Area" localSheetId="0">'SJ MEG'!$A$1:$J$12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9" i="1" l="1"/>
  <c r="F22" i="1"/>
  <c r="F23" i="1"/>
  <c r="F21" i="1"/>
  <c r="F11" i="1"/>
  <c r="F14" i="1"/>
  <c r="F12" i="1"/>
  <c r="F17" i="1"/>
  <c r="F27" i="1" l="1"/>
  <c r="F7" i="1"/>
  <c r="J33" i="1" l="1"/>
  <c r="J31" i="1"/>
  <c r="J29" i="1"/>
  <c r="J27" i="1"/>
  <c r="J25" i="1"/>
  <c r="J23" i="1"/>
  <c r="J22" i="1"/>
  <c r="J21" i="1"/>
  <c r="J19" i="1"/>
  <c r="J17" i="1"/>
  <c r="J15" i="1"/>
  <c r="J14" i="1"/>
  <c r="J13" i="1"/>
  <c r="J12" i="1"/>
  <c r="J11" i="1"/>
  <c r="J9" i="1"/>
  <c r="J8" i="1"/>
  <c r="J7" i="1"/>
  <c r="J6" i="1"/>
  <c r="F6" i="1"/>
  <c r="G6" i="1" s="1"/>
  <c r="G33" i="1"/>
  <c r="G31" i="1"/>
  <c r="G29" i="1"/>
  <c r="G27" i="1"/>
  <c r="G25" i="1"/>
  <c r="G23" i="1"/>
  <c r="G22" i="1"/>
  <c r="G21" i="1"/>
  <c r="G19" i="1"/>
  <c r="G17" i="1"/>
  <c r="G15" i="1"/>
  <c r="G14" i="1"/>
  <c r="G13" i="1"/>
  <c r="G12" i="1"/>
  <c r="G11" i="1"/>
  <c r="G8" i="1"/>
  <c r="G9" i="1"/>
  <c r="G7" i="1"/>
  <c r="D25" i="1"/>
  <c r="D32" i="1"/>
  <c r="F9" i="2"/>
  <c r="F11" i="2"/>
  <c r="F15" i="2"/>
  <c r="F16" i="2" s="1"/>
  <c r="I16" i="2"/>
  <c r="D16" i="2"/>
  <c r="F8" i="8" l="1"/>
  <c r="D8" i="8"/>
  <c r="C8" i="8"/>
  <c r="C9" i="8" s="1"/>
  <c r="H9" i="7" l="1"/>
  <c r="C9" i="7"/>
  <c r="F9" i="8"/>
  <c r="F9" i="7" s="1"/>
  <c r="I8" i="8"/>
  <c r="I9" i="8" s="1"/>
  <c r="I9" i="7" s="1"/>
  <c r="D9" i="8"/>
  <c r="D9" i="7" s="1"/>
  <c r="J7" i="8"/>
  <c r="E7" i="8"/>
  <c r="G7" i="8" s="1"/>
  <c r="J6" i="8"/>
  <c r="E6" i="8"/>
  <c r="G6" i="8" s="1"/>
  <c r="D12" i="7"/>
  <c r="E12" i="7"/>
  <c r="F12" i="7"/>
  <c r="G12" i="7"/>
  <c r="H12" i="7"/>
  <c r="I12" i="7"/>
  <c r="J12" i="7"/>
  <c r="C12" i="7"/>
  <c r="F8" i="7"/>
  <c r="H8" i="7"/>
  <c r="H5" i="7"/>
  <c r="H7" i="7" s="1"/>
  <c r="D6" i="7"/>
  <c r="H6" i="7"/>
  <c r="J6" i="3"/>
  <c r="G6" i="3"/>
  <c r="D15" i="4"/>
  <c r="D16" i="4" s="1"/>
  <c r="F15" i="4"/>
  <c r="D13" i="4"/>
  <c r="F13" i="4"/>
  <c r="D11" i="4"/>
  <c r="D7" i="4"/>
  <c r="F7" i="4"/>
  <c r="J14" i="2"/>
  <c r="J12" i="2"/>
  <c r="J10" i="2"/>
  <c r="J8" i="2"/>
  <c r="J7" i="2"/>
  <c r="J6" i="2"/>
  <c r="J14" i="4"/>
  <c r="J12" i="4"/>
  <c r="J10" i="4"/>
  <c r="J9" i="4"/>
  <c r="J8" i="4"/>
  <c r="J6" i="4"/>
  <c r="G8" i="8" l="1"/>
  <c r="G9" i="8" s="1"/>
  <c r="G9" i="7" s="1"/>
  <c r="J8" i="8"/>
  <c r="J9" i="8" s="1"/>
  <c r="J9" i="7" s="1"/>
  <c r="E8" i="8"/>
  <c r="E9" i="8" s="1"/>
  <c r="E9" i="7" s="1"/>
  <c r="J34" i="1" l="1"/>
  <c r="J32" i="1"/>
  <c r="J30" i="1"/>
  <c r="J28" i="1"/>
  <c r="J26" i="1"/>
  <c r="J24" i="1"/>
  <c r="J20" i="1"/>
  <c r="J18" i="1"/>
  <c r="J16" i="1"/>
  <c r="J10" i="1"/>
  <c r="J35" i="1" l="1"/>
  <c r="J5" i="7" s="1"/>
  <c r="E14" i="2"/>
  <c r="G14" i="2" s="1"/>
  <c r="J7" i="3" l="1"/>
  <c r="J8" i="3" s="1"/>
  <c r="J11" i="2"/>
  <c r="J15" i="4"/>
  <c r="J13" i="4"/>
  <c r="I34" i="1"/>
  <c r="I32" i="1"/>
  <c r="I30" i="1"/>
  <c r="I28" i="1"/>
  <c r="I26" i="1"/>
  <c r="I20" i="1"/>
  <c r="I18" i="1"/>
  <c r="D34" i="1"/>
  <c r="G34" i="1"/>
  <c r="C34" i="1"/>
  <c r="G32" i="1"/>
  <c r="C32" i="1"/>
  <c r="D30" i="1"/>
  <c r="G30" i="1"/>
  <c r="C30" i="1"/>
  <c r="D28" i="1"/>
  <c r="G28" i="1"/>
  <c r="C28" i="1"/>
  <c r="D26" i="1"/>
  <c r="G26" i="1"/>
  <c r="C26" i="1"/>
  <c r="D24" i="1"/>
  <c r="G24" i="1"/>
  <c r="C24" i="1"/>
  <c r="D20" i="1"/>
  <c r="G20" i="1"/>
  <c r="C20" i="1"/>
  <c r="D18" i="1"/>
  <c r="G18" i="1"/>
  <c r="C18" i="1"/>
  <c r="D16" i="1"/>
  <c r="G16" i="1"/>
  <c r="C16" i="1"/>
  <c r="D10" i="1"/>
  <c r="C10" i="1"/>
  <c r="G7" i="3"/>
  <c r="G8" i="3" s="1"/>
  <c r="J15" i="2"/>
  <c r="E33" i="1"/>
  <c r="F34" i="1" s="1"/>
  <c r="E31" i="1"/>
  <c r="F32" i="1" s="1"/>
  <c r="E29" i="1"/>
  <c r="F30" i="1" s="1"/>
  <c r="E27" i="1"/>
  <c r="E25" i="1"/>
  <c r="E22" i="1"/>
  <c r="E23" i="1"/>
  <c r="E21" i="1"/>
  <c r="E17" i="1"/>
  <c r="F18" i="1" s="1"/>
  <c r="E19" i="1"/>
  <c r="F20" i="1" s="1"/>
  <c r="D7" i="3"/>
  <c r="D8" i="3" s="1"/>
  <c r="E7" i="3"/>
  <c r="E8" i="3" s="1"/>
  <c r="I7" i="3"/>
  <c r="I8" i="3" s="1"/>
  <c r="F7" i="3"/>
  <c r="F8" i="3" s="1"/>
  <c r="C7" i="3"/>
  <c r="C8" i="3" s="1"/>
  <c r="D15" i="2"/>
  <c r="E15" i="2"/>
  <c r="I15" i="2"/>
  <c r="G15" i="2"/>
  <c r="C15" i="2"/>
  <c r="D13" i="2"/>
  <c r="I13" i="2"/>
  <c r="C13" i="2"/>
  <c r="D11" i="2"/>
  <c r="I11" i="2"/>
  <c r="C11" i="2"/>
  <c r="D9" i="2"/>
  <c r="I9" i="2"/>
  <c r="C9" i="2"/>
  <c r="E14" i="4"/>
  <c r="E10" i="4"/>
  <c r="G10" i="4" s="1"/>
  <c r="I15" i="4"/>
  <c r="I13" i="4"/>
  <c r="I11" i="4"/>
  <c r="C15" i="4"/>
  <c r="C11" i="4"/>
  <c r="C7" i="4"/>
  <c r="E15" i="1"/>
  <c r="E14" i="1"/>
  <c r="C16" i="2" l="1"/>
  <c r="G14" i="4"/>
  <c r="G15" i="4" s="1"/>
  <c r="E15" i="4"/>
  <c r="F24" i="1"/>
  <c r="E28" i="1"/>
  <c r="F28" i="1"/>
  <c r="E26" i="1"/>
  <c r="F26" i="1"/>
  <c r="E20" i="1"/>
  <c r="E32" i="1"/>
  <c r="C8" i="7"/>
  <c r="J11" i="4"/>
  <c r="E24" i="1"/>
  <c r="E18" i="1"/>
  <c r="E30" i="1"/>
  <c r="I24" i="1"/>
  <c r="E34" i="1"/>
  <c r="D8" i="7"/>
  <c r="I16" i="1"/>
  <c r="I10" i="1"/>
  <c r="D35" i="1"/>
  <c r="D5" i="7" s="1"/>
  <c r="D7" i="7" s="1"/>
  <c r="C35" i="1"/>
  <c r="C5" i="7" s="1"/>
  <c r="I8" i="7"/>
  <c r="D10" i="7" l="1"/>
  <c r="D11" i="7" s="1"/>
  <c r="C10" i="7"/>
  <c r="I10" i="7"/>
  <c r="I35" i="1"/>
  <c r="I5" i="7" s="1"/>
  <c r="E12" i="2"/>
  <c r="G12" i="2" s="1"/>
  <c r="E10" i="2"/>
  <c r="G10" i="2" s="1"/>
  <c r="E8" i="2"/>
  <c r="G8" i="2" s="1"/>
  <c r="E7" i="2"/>
  <c r="G7" i="2" s="1"/>
  <c r="E6" i="2"/>
  <c r="E12" i="4"/>
  <c r="E9" i="4"/>
  <c r="G9" i="4" s="1"/>
  <c r="E8" i="4"/>
  <c r="E6" i="4"/>
  <c r="E13" i="1"/>
  <c r="E12" i="1"/>
  <c r="E11" i="1"/>
  <c r="E7" i="1"/>
  <c r="E8" i="1"/>
  <c r="E9" i="1"/>
  <c r="E6" i="1"/>
  <c r="G6" i="4" l="1"/>
  <c r="G7" i="4" s="1"/>
  <c r="E7" i="4"/>
  <c r="E11" i="4"/>
  <c r="G8" i="4"/>
  <c r="G12" i="4"/>
  <c r="G13" i="4" s="1"/>
  <c r="E13" i="4"/>
  <c r="F16" i="1"/>
  <c r="E13" i="2"/>
  <c r="E11" i="2"/>
  <c r="E10" i="1"/>
  <c r="E16" i="1"/>
  <c r="E9" i="2"/>
  <c r="E16" i="2" s="1"/>
  <c r="E16" i="4" l="1"/>
  <c r="E6" i="7" s="1"/>
  <c r="E35" i="1"/>
  <c r="E5" i="7" s="1"/>
  <c r="E8" i="7"/>
  <c r="E10" i="7" s="1"/>
  <c r="G11" i="2"/>
  <c r="E7" i="7" l="1"/>
  <c r="C13" i="4"/>
  <c r="C16" i="4" s="1"/>
  <c r="C6" i="7" s="1"/>
  <c r="E11" i="7" l="1"/>
  <c r="C7" i="7"/>
  <c r="C11" i="7" s="1"/>
  <c r="G13" i="2"/>
  <c r="J9" i="2"/>
  <c r="J16" i="2" s="1"/>
  <c r="J13" i="2" l="1"/>
  <c r="J7" i="4"/>
  <c r="J16" i="4" s="1"/>
  <c r="J6" i="7" s="1"/>
  <c r="J7" i="7" s="1"/>
  <c r="I7" i="4"/>
  <c r="I16" i="4" s="1"/>
  <c r="I6" i="7" s="1"/>
  <c r="I7" i="7" s="1"/>
  <c r="I11" i="7" s="1"/>
  <c r="J8" i="7" l="1"/>
  <c r="J10" i="7" s="1"/>
  <c r="J11" i="7" s="1"/>
  <c r="G6" i="2"/>
  <c r="G9" i="2" s="1"/>
  <c r="G16" i="2" s="1"/>
  <c r="G11" i="4"/>
  <c r="G16" i="4" s="1"/>
  <c r="G6" i="7" s="1"/>
  <c r="F11" i="4"/>
  <c r="F16" i="4" s="1"/>
  <c r="F6" i="7" s="1"/>
  <c r="F10" i="1"/>
  <c r="F35" i="1" s="1"/>
  <c r="F5" i="7" s="1"/>
  <c r="G10" i="1"/>
  <c r="G35" i="1" s="1"/>
  <c r="G5" i="7" s="1"/>
  <c r="G7" i="7" l="1"/>
  <c r="F7" i="7"/>
  <c r="F10" i="7"/>
  <c r="G8" i="7"/>
  <c r="G10" i="7" s="1"/>
  <c r="G11" i="7" l="1"/>
  <c r="F11" i="7"/>
</calcChain>
</file>

<file path=xl/sharedStrings.xml><?xml version="1.0" encoding="utf-8"?>
<sst xmlns="http://schemas.openxmlformats.org/spreadsheetml/2006/main" count="216" uniqueCount="77">
  <si>
    <t>SOCIAL JUSTICE</t>
  </si>
  <si>
    <t>Budget Expenditure Line</t>
  </si>
  <si>
    <t>£000s</t>
  </si>
  <si>
    <t>2025-26
Revised Baseline</t>
  </si>
  <si>
    <t>Basic Income</t>
  </si>
  <si>
    <t>Financial Inclusion</t>
  </si>
  <si>
    <t>Digitial Inclusion</t>
  </si>
  <si>
    <t>Supporting Communities</t>
  </si>
  <si>
    <t>Action: Total Supporting Communities</t>
  </si>
  <si>
    <t>Older People Commissioner</t>
  </si>
  <si>
    <t>Children's Commissioner</t>
  </si>
  <si>
    <t>Public Appointments</t>
  </si>
  <si>
    <t>Future Generations Commissioner Wales</t>
  </si>
  <si>
    <t>Public Services Boards</t>
  </si>
  <si>
    <t>Action: Total Commissioners</t>
  </si>
  <si>
    <t>Violence against Women, Domestic Abuse and Sexual Violence</t>
  </si>
  <si>
    <t>Action: Total Violence against Women, Domestic Abuse and Sexual Violence</t>
  </si>
  <si>
    <t>Equality, Inclusion and Human Rights</t>
  </si>
  <si>
    <t>Cohesive Communities</t>
  </si>
  <si>
    <t>Equalities, Poverty and Children’s Evidence &amp; Support</t>
  </si>
  <si>
    <t>Action: Total Equality, Inclusion and Human Rights</t>
  </si>
  <si>
    <t>Advice Services</t>
  </si>
  <si>
    <t>Action: Total Advice Services</t>
  </si>
  <si>
    <t>Support for the Voluntary Sector and Volunteering</t>
  </si>
  <si>
    <t>Action: Total Support for the Voluntary Sector and Volunteering</t>
  </si>
  <si>
    <t>Community Support and Safety</t>
  </si>
  <si>
    <t>Action: Total Community Support and Safety</t>
  </si>
  <si>
    <t>Fuel Poverty</t>
  </si>
  <si>
    <t>Action: Total Fuel Poverty Programe</t>
  </si>
  <si>
    <t>Digital Inclusion - Non-cash</t>
  </si>
  <si>
    <t>Older People Commissioner - Non-cash</t>
  </si>
  <si>
    <t>Children's Commissioner - Non cash</t>
  </si>
  <si>
    <t>Future Generations Commissioner Wales - Non-cash</t>
  </si>
  <si>
    <t>Citizen Voice Body - Non-cash</t>
  </si>
  <si>
    <t>Action: Total Citizen Voice Body</t>
  </si>
  <si>
    <t>Equality, Inclusion and Human Rights - Non cash</t>
  </si>
  <si>
    <t>Action:  Equality, Inclusion and Human Rights</t>
  </si>
  <si>
    <t>Digital Inclusion</t>
  </si>
  <si>
    <t>Gypsy Traveller Sites</t>
  </si>
  <si>
    <t>Action; Total Gypsy Traveller Sites</t>
  </si>
  <si>
    <t>Community Facilities Programme</t>
  </si>
  <si>
    <t xml:space="preserve">Action; Total Community Facilities </t>
  </si>
  <si>
    <t>TOTAL SOCIAL JUSTICE MEG</t>
  </si>
  <si>
    <t>Bad Debt Provision - AME</t>
  </si>
  <si>
    <t>Citizen Voice Body</t>
  </si>
  <si>
    <t>2025-26 Baseline Adjustments*</t>
  </si>
  <si>
    <t xml:space="preserve">Total </t>
  </si>
  <si>
    <t>(A)</t>
  </si>
  <si>
    <t>(B)</t>
  </si>
  <si>
    <t>(C = A + B)</t>
  </si>
  <si>
    <t>(D)</t>
  </si>
  <si>
    <t>(E = C + D)</t>
  </si>
  <si>
    <t xml:space="preserve">(F) </t>
  </si>
  <si>
    <t>(G = A + F)</t>
  </si>
  <si>
    <t>`</t>
  </si>
  <si>
    <t>Financial Inclusion - Reapayments</t>
  </si>
  <si>
    <t>Action: Total Bad Debt Provision</t>
  </si>
  <si>
    <t>Changes at 
First Supplementary
 Budget 
2025-26</t>
  </si>
  <si>
    <t>2025-26
1st Supplementary Budget</t>
  </si>
  <si>
    <t>Changes at 
First Supplementary Budget 
2025-26</t>
  </si>
  <si>
    <t>Changes
Draft Budget 
2026-27</t>
  </si>
  <si>
    <t>2026-27
Draft 
Budget</t>
  </si>
  <si>
    <t>Changes at Draft Budget 2026-27</t>
  </si>
  <si>
    <t xml:space="preserve">
2025-26 
Final Budget
</t>
  </si>
  <si>
    <t>*2025-26 Baseline Adjustments relate to allocations made during 2025-26 in respect of the public sector pay award, national insurance changes and one off ring fenced debt levy of £4.320 returned to reserves</t>
  </si>
  <si>
    <t>Crimial Justice Delivery</t>
  </si>
  <si>
    <t>Action: TotalCrimial Justice Delivery</t>
  </si>
  <si>
    <t>2025-26 Baseline Adjustments</t>
  </si>
  <si>
    <t xml:space="preserve">Changes 
1st Supplementary
Budget 
2025-26
</t>
  </si>
  <si>
    <t>Fiscal Resource</t>
  </si>
  <si>
    <t>Non-Fiscal Resource</t>
  </si>
  <si>
    <t>General Capital</t>
  </si>
  <si>
    <t>Resource Total</t>
  </si>
  <si>
    <t>Capital Total</t>
  </si>
  <si>
    <t>Total AME</t>
  </si>
  <si>
    <t>Financial Transaction Capital</t>
  </si>
  <si>
    <t>Changes 
1st Supplementary
Budget 
2025-26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</si>
</sst>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 &quot;* #,##0.00&quot; &quot;;&quot;-&quot;* #,##0.00&quot; &quot;;&quot; &quot;* &quot;-&quot;#&quot; &quot;;&quot; &quot;@&quot; &quot;"/>
    <numFmt numFmtId="165" formatCode="#,##0_ ;[Red]\-#,##0\ "/>
  </numFmts>
  <fonts count="9" x14ac:knownFonts="1">
    <font>
      <sz val="12"/>
      <color theme="1"/>
      <name val="Arial"/>
      <family val="2"/>
    </font>
    <font>
      <sz val="11"/>
      <color rgb="FF000000"/>
      <name val="Calibri"/>
      <family val="2"/>
    </font>
    <font>
      <b/>
      <sz val="14"/>
      <color rgb="FF000000"/>
      <name val="Arial"/>
      <family val="2"/>
    </font>
    <font>
      <b/>
      <sz val="12"/>
      <color rgb="FF000000"/>
      <name val="Arial"/>
      <family val="2"/>
    </font>
    <font>
      <b/>
      <sz val="11"/>
      <color rgb="FF000000"/>
      <name val="Arial"/>
      <family val="2"/>
    </font>
    <font>
      <sz val="12"/>
      <color rgb="FF000000"/>
      <name val="Arial"/>
      <family val="2"/>
    </font>
    <font>
      <sz val="11"/>
      <color rgb="FF000000"/>
      <name val="Arial"/>
      <family val="2"/>
    </font>
    <font>
      <b/>
      <sz val="11"/>
      <name val="Arial"/>
      <family val="2"/>
    </font>
    <font>
      <b/>
      <sz val="16"/>
      <color rgb="FF000000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rgb="FFE6B8B7"/>
        <bgColor rgb="FFE6B8B7"/>
      </patternFill>
    </fill>
    <fill>
      <patternFill patternType="solid">
        <fgColor rgb="FFF2DCDB"/>
        <bgColor rgb="FFF2DCDB"/>
      </patternFill>
    </fill>
    <fill>
      <patternFill patternType="solid">
        <fgColor theme="0"/>
        <bgColor rgb="FFF2DCDB"/>
      </patternFill>
    </fill>
    <fill>
      <patternFill patternType="solid">
        <fgColor theme="0"/>
        <bgColor indexed="64"/>
      </patternFill>
    </fill>
    <fill>
      <patternFill patternType="solid">
        <fgColor theme="3"/>
        <bgColor rgb="FFE6B8B7"/>
      </patternFill>
    </fill>
    <fill>
      <patternFill patternType="solid">
        <fgColor theme="3"/>
        <bgColor indexed="64"/>
      </patternFill>
    </fill>
    <fill>
      <patternFill patternType="solid">
        <fgColor theme="3"/>
        <bgColor rgb="FFF2DCDB"/>
      </patternFill>
    </fill>
    <fill>
      <patternFill patternType="solid">
        <fgColor theme="1"/>
        <bgColor rgb="FFE6B8B7"/>
      </patternFill>
    </fill>
    <fill>
      <patternFill patternType="solid">
        <fgColor theme="1"/>
        <bgColor indexed="64"/>
      </patternFill>
    </fill>
    <fill>
      <patternFill patternType="solid">
        <fgColor theme="1"/>
        <bgColor rgb="FFF2DCDB"/>
      </patternFill>
    </fill>
    <fill>
      <patternFill patternType="solid">
        <fgColor theme="0" tint="-4.9989318521683403E-2"/>
        <bgColor rgb="FFE6B8B7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4.9989318521683403E-2"/>
        <bgColor rgb="FFF2DCDB"/>
      </patternFill>
    </fill>
    <fill>
      <patternFill patternType="solid">
        <fgColor theme="0" tint="-0.249977111117893"/>
        <bgColor rgb="FFF2DCDB"/>
      </patternFill>
    </fill>
    <fill>
      <patternFill patternType="solid">
        <fgColor theme="0" tint="-0.249977111117893"/>
        <bgColor rgb="FFE6B8B7"/>
      </patternFill>
    </fill>
  </fills>
  <borders count="5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/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</borders>
  <cellStyleXfs count="3">
    <xf numFmtId="0" fontId="0" fillId="0" borderId="0"/>
    <xf numFmtId="0" fontId="1" fillId="0" borderId="0" applyNumberFormat="0" applyBorder="0" applyProtection="0"/>
    <xf numFmtId="164" fontId="5" fillId="0" borderId="0" applyFont="0" applyFill="0" applyBorder="0" applyAlignment="0" applyProtection="0"/>
  </cellStyleXfs>
  <cellXfs count="187">
    <xf numFmtId="0" fontId="0" fillId="0" borderId="0" xfId="0"/>
    <xf numFmtId="0" fontId="3" fillId="3" borderId="5" xfId="1" applyFont="1" applyFill="1" applyBorder="1" applyAlignment="1">
      <alignment horizontal="left" vertical="center" wrapText="1"/>
    </xf>
    <xf numFmtId="0" fontId="0" fillId="0" borderId="0" xfId="0" applyAlignment="1">
      <alignment vertical="center"/>
    </xf>
    <xf numFmtId="165" fontId="0" fillId="0" borderId="0" xfId="0" applyNumberFormat="1"/>
    <xf numFmtId="0" fontId="0" fillId="0" borderId="0" xfId="0" applyAlignment="1">
      <alignment wrapText="1"/>
    </xf>
    <xf numFmtId="0" fontId="0" fillId="0" borderId="0" xfId="1" applyFont="1" applyBorder="1" applyAlignment="1">
      <alignment vertical="center"/>
    </xf>
    <xf numFmtId="0" fontId="5" fillId="4" borderId="16" xfId="1" applyFont="1" applyFill="1" applyBorder="1" applyAlignment="1">
      <alignment horizontal="left" vertical="center" wrapText="1"/>
    </xf>
    <xf numFmtId="165" fontId="3" fillId="3" borderId="7" xfId="2" applyNumberFormat="1" applyFont="1" applyFill="1" applyBorder="1" applyAlignment="1">
      <alignment horizontal="right" vertical="center" wrapText="1"/>
    </xf>
    <xf numFmtId="165" fontId="3" fillId="3" borderId="7" xfId="1" applyNumberFormat="1" applyFont="1" applyFill="1" applyBorder="1" applyAlignment="1">
      <alignment horizontal="right" vertical="center" wrapText="1"/>
    </xf>
    <xf numFmtId="165" fontId="0" fillId="0" borderId="7" xfId="2" applyNumberFormat="1" applyFont="1" applyBorder="1" applyAlignment="1">
      <alignment horizontal="right" vertical="center" wrapText="1"/>
    </xf>
    <xf numFmtId="165" fontId="0" fillId="0" borderId="18" xfId="2" applyNumberFormat="1" applyFont="1" applyBorder="1" applyAlignment="1">
      <alignment horizontal="right" vertical="center" wrapText="1"/>
    </xf>
    <xf numFmtId="165" fontId="0" fillId="0" borderId="18" xfId="2" applyNumberFormat="1" applyFont="1" applyFill="1" applyBorder="1" applyAlignment="1">
      <alignment horizontal="right" vertical="center" wrapText="1"/>
    </xf>
    <xf numFmtId="165" fontId="5" fillId="0" borderId="7" xfId="2" applyNumberFormat="1" applyFont="1" applyFill="1" applyBorder="1" applyAlignment="1">
      <alignment horizontal="right" vertical="center" wrapText="1"/>
    </xf>
    <xf numFmtId="0" fontId="4" fillId="2" borderId="19" xfId="1" applyFont="1" applyFill="1" applyBorder="1" applyAlignment="1">
      <alignment horizontal="center" vertical="center" wrapText="1"/>
    </xf>
    <xf numFmtId="0" fontId="4" fillId="2" borderId="20" xfId="1" applyFont="1" applyFill="1" applyBorder="1" applyAlignment="1">
      <alignment horizontal="center" vertical="center" wrapText="1"/>
    </xf>
    <xf numFmtId="165" fontId="0" fillId="0" borderId="21" xfId="1" applyNumberFormat="1" applyFont="1" applyBorder="1" applyAlignment="1">
      <alignment horizontal="right" vertical="center" wrapText="1"/>
    </xf>
    <xf numFmtId="165" fontId="0" fillId="0" borderId="22" xfId="1" applyNumberFormat="1" applyFont="1" applyBorder="1" applyAlignment="1">
      <alignment horizontal="right" vertical="center" wrapText="1"/>
    </xf>
    <xf numFmtId="165" fontId="0" fillId="0" borderId="22" xfId="2" applyNumberFormat="1" applyFont="1" applyBorder="1" applyAlignment="1">
      <alignment vertical="center" wrapText="1"/>
    </xf>
    <xf numFmtId="165" fontId="3" fillId="3" borderId="22" xfId="1" applyNumberFormat="1" applyFont="1" applyFill="1" applyBorder="1" applyAlignment="1">
      <alignment horizontal="right" vertical="center" wrapText="1"/>
    </xf>
    <xf numFmtId="165" fontId="5" fillId="4" borderId="22" xfId="1" applyNumberFormat="1" applyFont="1" applyFill="1" applyBorder="1" applyAlignment="1">
      <alignment horizontal="right" vertical="center" wrapText="1"/>
    </xf>
    <xf numFmtId="165" fontId="5" fillId="4" borderId="22" xfId="2" applyNumberFormat="1" applyFont="1" applyFill="1" applyBorder="1" applyAlignment="1">
      <alignment vertical="center" wrapText="1"/>
    </xf>
    <xf numFmtId="165" fontId="2" fillId="2" borderId="23" xfId="1" applyNumberFormat="1" applyFont="1" applyFill="1" applyBorder="1" applyAlignment="1">
      <alignment horizontal="right" vertical="center" wrapText="1"/>
    </xf>
    <xf numFmtId="0" fontId="3" fillId="3" borderId="13" xfId="1" applyFont="1" applyFill="1" applyBorder="1" applyAlignment="1">
      <alignment horizontal="left" vertical="center" wrapText="1"/>
    </xf>
    <xf numFmtId="0" fontId="3" fillId="2" borderId="23" xfId="1" applyFont="1" applyFill="1" applyBorder="1" applyAlignment="1">
      <alignment horizontal="center" vertical="center" wrapText="1"/>
    </xf>
    <xf numFmtId="165" fontId="2" fillId="2" borderId="26" xfId="2" applyNumberFormat="1" applyFont="1" applyFill="1" applyBorder="1" applyAlignment="1">
      <alignment horizontal="right" vertical="center" wrapText="1"/>
    </xf>
    <xf numFmtId="165" fontId="0" fillId="0" borderId="24" xfId="2" applyNumberFormat="1" applyFont="1" applyBorder="1" applyAlignment="1">
      <alignment vertical="center" wrapText="1"/>
    </xf>
    <xf numFmtId="165" fontId="6" fillId="0" borderId="19" xfId="2" applyNumberFormat="1" applyFont="1" applyBorder="1" applyAlignment="1">
      <alignment vertical="center" wrapText="1"/>
    </xf>
    <xf numFmtId="165" fontId="4" fillId="3" borderId="17" xfId="2" applyNumberFormat="1" applyFont="1" applyFill="1" applyBorder="1" applyAlignment="1">
      <alignment vertical="center" wrapText="1"/>
    </xf>
    <xf numFmtId="165" fontId="3" fillId="3" borderId="8" xfId="2" applyNumberFormat="1" applyFont="1" applyFill="1" applyBorder="1" applyAlignment="1">
      <alignment horizontal="right" vertical="center" wrapText="1"/>
    </xf>
    <xf numFmtId="165" fontId="0" fillId="0" borderId="28" xfId="2" applyNumberFormat="1" applyFont="1" applyBorder="1" applyAlignment="1">
      <alignment horizontal="right" vertical="center" wrapText="1"/>
    </xf>
    <xf numFmtId="165" fontId="5" fillId="0" borderId="8" xfId="2" applyNumberFormat="1" applyFont="1" applyFill="1" applyBorder="1" applyAlignment="1">
      <alignment horizontal="right" vertical="center" wrapText="1"/>
    </xf>
    <xf numFmtId="165" fontId="3" fillId="3" borderId="8" xfId="1" applyNumberFormat="1" applyFont="1" applyFill="1" applyBorder="1" applyAlignment="1">
      <alignment horizontal="right" vertical="center" wrapText="1"/>
    </xf>
    <xf numFmtId="165" fontId="0" fillId="0" borderId="28" xfId="2" applyNumberFormat="1" applyFont="1" applyFill="1" applyBorder="1" applyAlignment="1">
      <alignment horizontal="right" vertical="center" wrapText="1"/>
    </xf>
    <xf numFmtId="165" fontId="2" fillId="2" borderId="30" xfId="2" applyNumberFormat="1" applyFont="1" applyFill="1" applyBorder="1" applyAlignment="1">
      <alignment horizontal="right" vertical="center" wrapText="1"/>
    </xf>
    <xf numFmtId="165" fontId="3" fillId="3" borderId="21" xfId="1" applyNumberFormat="1" applyFont="1" applyFill="1" applyBorder="1" applyAlignment="1">
      <alignment horizontal="right" vertical="center" wrapText="1"/>
    </xf>
    <xf numFmtId="165" fontId="3" fillId="3" borderId="24" xfId="1" applyNumberFormat="1" applyFont="1" applyFill="1" applyBorder="1" applyAlignment="1">
      <alignment horizontal="right" vertical="center" wrapText="1"/>
    </xf>
    <xf numFmtId="165" fontId="0" fillId="0" borderId="27" xfId="2" applyNumberFormat="1" applyFont="1" applyBorder="1" applyAlignment="1">
      <alignment vertical="center" wrapText="1"/>
    </xf>
    <xf numFmtId="165" fontId="0" fillId="0" borderId="27" xfId="2" applyNumberFormat="1" applyFont="1" applyBorder="1" applyAlignment="1">
      <alignment horizontal="right" vertical="center" wrapText="1"/>
    </xf>
    <xf numFmtId="165" fontId="3" fillId="3" borderId="22" xfId="2" applyNumberFormat="1" applyFont="1" applyFill="1" applyBorder="1" applyAlignment="1">
      <alignment horizontal="right" vertical="center" wrapText="1"/>
    </xf>
    <xf numFmtId="165" fontId="2" fillId="2" borderId="23" xfId="2" applyNumberFormat="1" applyFont="1" applyFill="1" applyBorder="1" applyAlignment="1">
      <alignment horizontal="right" vertical="center" wrapText="1"/>
    </xf>
    <xf numFmtId="0" fontId="2" fillId="2" borderId="34" xfId="1" applyFont="1" applyFill="1" applyBorder="1" applyAlignment="1">
      <alignment horizontal="center" vertical="center"/>
    </xf>
    <xf numFmtId="0" fontId="2" fillId="2" borderId="0" xfId="1" applyFont="1" applyFill="1" applyBorder="1" applyAlignment="1">
      <alignment horizontal="center" vertical="center"/>
    </xf>
    <xf numFmtId="0" fontId="3" fillId="6" borderId="0" xfId="1" applyFont="1" applyFill="1" applyBorder="1" applyAlignment="1">
      <alignment horizontal="center" vertical="center" wrapText="1"/>
    </xf>
    <xf numFmtId="165" fontId="0" fillId="7" borderId="6" xfId="2" applyNumberFormat="1" applyFont="1" applyFill="1" applyBorder="1" applyAlignment="1">
      <alignment horizontal="right" vertical="center" wrapText="1"/>
    </xf>
    <xf numFmtId="165" fontId="0" fillId="7" borderId="16" xfId="2" applyNumberFormat="1" applyFont="1" applyFill="1" applyBorder="1" applyAlignment="1">
      <alignment horizontal="right" vertical="center" wrapText="1"/>
    </xf>
    <xf numFmtId="165" fontId="5" fillId="7" borderId="6" xfId="2" applyNumberFormat="1" applyFont="1" applyFill="1" applyBorder="1" applyAlignment="1">
      <alignment horizontal="right" vertical="center" wrapText="1"/>
    </xf>
    <xf numFmtId="0" fontId="2" fillId="6" borderId="0" xfId="1" applyFont="1" applyFill="1" applyBorder="1" applyAlignment="1">
      <alignment horizontal="center" vertical="center"/>
    </xf>
    <xf numFmtId="0" fontId="3" fillId="2" borderId="40" xfId="1" applyFont="1" applyFill="1" applyBorder="1" applyAlignment="1">
      <alignment horizontal="center" vertical="center" wrapText="1"/>
    </xf>
    <xf numFmtId="0" fontId="3" fillId="2" borderId="27" xfId="1" applyFont="1" applyFill="1" applyBorder="1" applyAlignment="1">
      <alignment horizontal="center" vertical="center" wrapText="1"/>
    </xf>
    <xf numFmtId="165" fontId="0" fillId="0" borderId="24" xfId="2" applyNumberFormat="1" applyFont="1" applyBorder="1" applyAlignment="1">
      <alignment horizontal="right" vertical="center" wrapText="1"/>
    </xf>
    <xf numFmtId="165" fontId="3" fillId="3" borderId="27" xfId="2" applyNumberFormat="1" applyFont="1" applyFill="1" applyBorder="1" applyAlignment="1">
      <alignment horizontal="right" vertical="center" wrapText="1"/>
    </xf>
    <xf numFmtId="165" fontId="3" fillId="3" borderId="41" xfId="2" applyNumberFormat="1" applyFont="1" applyFill="1" applyBorder="1" applyAlignment="1">
      <alignment horizontal="right" vertical="center" wrapText="1"/>
    </xf>
    <xf numFmtId="165" fontId="3" fillId="3" borderId="21" xfId="2" applyNumberFormat="1" applyFont="1" applyFill="1" applyBorder="1" applyAlignment="1">
      <alignment horizontal="right" vertical="center" wrapText="1"/>
    </xf>
    <xf numFmtId="165" fontId="3" fillId="8" borderId="6" xfId="2" applyNumberFormat="1" applyFont="1" applyFill="1" applyBorder="1" applyAlignment="1">
      <alignment horizontal="right" vertical="center" wrapText="1"/>
    </xf>
    <xf numFmtId="165" fontId="3" fillId="8" borderId="6" xfId="1" applyNumberFormat="1" applyFont="1" applyFill="1" applyBorder="1" applyAlignment="1">
      <alignment horizontal="right" vertical="center" wrapText="1"/>
    </xf>
    <xf numFmtId="165" fontId="2" fillId="6" borderId="15" xfId="2" applyNumberFormat="1" applyFont="1" applyFill="1" applyBorder="1" applyAlignment="1">
      <alignment horizontal="right" vertical="center" wrapText="1"/>
    </xf>
    <xf numFmtId="165" fontId="0" fillId="0" borderId="35" xfId="2" applyNumberFormat="1" applyFont="1" applyBorder="1" applyAlignment="1">
      <alignment horizontal="right" vertical="center" wrapText="1"/>
    </xf>
    <xf numFmtId="165" fontId="0" fillId="0" borderId="9" xfId="2" applyNumberFormat="1" applyFont="1" applyBorder="1" applyAlignment="1">
      <alignment horizontal="right" vertical="center" wrapText="1"/>
    </xf>
    <xf numFmtId="165" fontId="3" fillId="3" borderId="9" xfId="2" applyNumberFormat="1" applyFont="1" applyFill="1" applyBorder="1" applyAlignment="1">
      <alignment horizontal="right" vertical="center" wrapText="1"/>
    </xf>
    <xf numFmtId="165" fontId="3" fillId="3" borderId="9" xfId="1" applyNumberFormat="1" applyFont="1" applyFill="1" applyBorder="1" applyAlignment="1">
      <alignment horizontal="right" vertical="center" wrapText="1"/>
    </xf>
    <xf numFmtId="165" fontId="2" fillId="2" borderId="40" xfId="2" applyNumberFormat="1" applyFont="1" applyFill="1" applyBorder="1" applyAlignment="1">
      <alignment horizontal="right" vertical="center" wrapText="1"/>
    </xf>
    <xf numFmtId="0" fontId="3" fillId="2" borderId="21" xfId="1" applyFont="1" applyFill="1" applyBorder="1" applyAlignment="1">
      <alignment horizontal="center" vertical="center" wrapText="1"/>
    </xf>
    <xf numFmtId="0" fontId="7" fillId="2" borderId="27" xfId="1" applyFont="1" applyFill="1" applyBorder="1" applyAlignment="1">
      <alignment horizontal="center" vertical="center" wrapText="1"/>
    </xf>
    <xf numFmtId="0" fontId="7" fillId="2" borderId="24" xfId="1" applyFont="1" applyFill="1" applyBorder="1" applyAlignment="1">
      <alignment horizontal="center" vertical="center" wrapText="1"/>
    </xf>
    <xf numFmtId="0" fontId="7" fillId="6" borderId="0" xfId="1" applyFont="1" applyFill="1" applyBorder="1" applyAlignment="1">
      <alignment horizontal="center" vertical="center" wrapText="1"/>
    </xf>
    <xf numFmtId="0" fontId="2" fillId="2" borderId="31" xfId="1" applyFont="1" applyFill="1" applyBorder="1" applyAlignment="1">
      <alignment horizontal="center" vertical="center"/>
    </xf>
    <xf numFmtId="165" fontId="3" fillId="11" borderId="8" xfId="2" applyNumberFormat="1" applyFont="1" applyFill="1" applyBorder="1" applyAlignment="1">
      <alignment horizontal="right" vertical="center" wrapText="1"/>
    </xf>
    <xf numFmtId="165" fontId="0" fillId="10" borderId="28" xfId="2" applyNumberFormat="1" applyFont="1" applyFill="1" applyBorder="1" applyAlignment="1">
      <alignment horizontal="right" vertical="center" wrapText="1"/>
    </xf>
    <xf numFmtId="165" fontId="3" fillId="11" borderId="8" xfId="1" applyNumberFormat="1" applyFont="1" applyFill="1" applyBorder="1" applyAlignment="1">
      <alignment horizontal="right" vertical="center" wrapText="1"/>
    </xf>
    <xf numFmtId="165" fontId="2" fillId="9" borderId="30" xfId="2" applyNumberFormat="1" applyFont="1" applyFill="1" applyBorder="1" applyAlignment="1">
      <alignment horizontal="right" vertical="center" wrapText="1"/>
    </xf>
    <xf numFmtId="0" fontId="2" fillId="2" borderId="43" xfId="1" applyFont="1" applyFill="1" applyBorder="1" applyAlignment="1">
      <alignment horizontal="center" vertical="center"/>
    </xf>
    <xf numFmtId="0" fontId="4" fillId="2" borderId="38" xfId="1" applyFont="1" applyFill="1" applyBorder="1" applyAlignment="1">
      <alignment horizontal="center" vertical="center" wrapText="1"/>
    </xf>
    <xf numFmtId="165" fontId="0" fillId="0" borderId="27" xfId="1" applyNumberFormat="1" applyFont="1" applyBorder="1" applyAlignment="1">
      <alignment horizontal="right" vertical="center" wrapText="1"/>
    </xf>
    <xf numFmtId="165" fontId="3" fillId="11" borderId="22" xfId="1" applyNumberFormat="1" applyFont="1" applyFill="1" applyBorder="1" applyAlignment="1">
      <alignment horizontal="right" vertical="center" wrapText="1"/>
    </xf>
    <xf numFmtId="165" fontId="0" fillId="0" borderId="24" xfId="1" applyNumberFormat="1" applyFont="1" applyBorder="1" applyAlignment="1">
      <alignment horizontal="right" vertical="center" wrapText="1"/>
    </xf>
    <xf numFmtId="0" fontId="4" fillId="6" borderId="31" xfId="1" applyFont="1" applyFill="1" applyBorder="1" applyAlignment="1">
      <alignment horizontal="center" vertical="center" wrapText="1"/>
    </xf>
    <xf numFmtId="165" fontId="0" fillId="10" borderId="21" xfId="1" applyNumberFormat="1" applyFont="1" applyFill="1" applyBorder="1" applyAlignment="1">
      <alignment horizontal="right" vertical="center" wrapText="1"/>
    </xf>
    <xf numFmtId="165" fontId="0" fillId="10" borderId="22" xfId="1" applyNumberFormat="1" applyFont="1" applyFill="1" applyBorder="1" applyAlignment="1">
      <alignment horizontal="right" vertical="center" wrapText="1"/>
    </xf>
    <xf numFmtId="0" fontId="3" fillId="2" borderId="46" xfId="1" applyFont="1" applyFill="1" applyBorder="1" applyAlignment="1">
      <alignment horizontal="center" vertical="center" wrapText="1"/>
    </xf>
    <xf numFmtId="0" fontId="3" fillId="6" borderId="36" xfId="1" applyFont="1" applyFill="1" applyBorder="1" applyAlignment="1">
      <alignment horizontal="center" vertical="center" wrapText="1"/>
    </xf>
    <xf numFmtId="0" fontId="3" fillId="2" borderId="47" xfId="1" applyFont="1" applyFill="1" applyBorder="1" applyAlignment="1">
      <alignment horizontal="center" vertical="center" wrapText="1"/>
    </xf>
    <xf numFmtId="0" fontId="7" fillId="12" borderId="34" xfId="1" applyFont="1" applyFill="1" applyBorder="1" applyAlignment="1">
      <alignment horizontal="center" vertical="center" wrapText="1"/>
    </xf>
    <xf numFmtId="0" fontId="3" fillId="12" borderId="14" xfId="1" applyFont="1" applyFill="1" applyBorder="1" applyAlignment="1">
      <alignment horizontal="center" vertical="center" wrapText="1"/>
    </xf>
    <xf numFmtId="165" fontId="0" fillId="13" borderId="21" xfId="1" applyNumberFormat="1" applyFont="1" applyFill="1" applyBorder="1" applyAlignment="1">
      <alignment horizontal="right" vertical="center" wrapText="1"/>
    </xf>
    <xf numFmtId="165" fontId="0" fillId="13" borderId="22" xfId="1" applyNumberFormat="1" applyFont="1" applyFill="1" applyBorder="1" applyAlignment="1">
      <alignment horizontal="right" vertical="center" wrapText="1"/>
    </xf>
    <xf numFmtId="0" fontId="7" fillId="12" borderId="39" xfId="1" applyFont="1" applyFill="1" applyBorder="1" applyAlignment="1">
      <alignment horizontal="center" vertical="center" wrapText="1"/>
    </xf>
    <xf numFmtId="0" fontId="3" fillId="12" borderId="40" xfId="1" applyFont="1" applyFill="1" applyBorder="1" applyAlignment="1">
      <alignment horizontal="center" vertical="center" wrapText="1"/>
    </xf>
    <xf numFmtId="165" fontId="3" fillId="15" borderId="22" xfId="1" applyNumberFormat="1" applyFont="1" applyFill="1" applyBorder="1" applyAlignment="1">
      <alignment horizontal="right" vertical="center" wrapText="1"/>
    </xf>
    <xf numFmtId="165" fontId="3" fillId="15" borderId="8" xfId="2" applyNumberFormat="1" applyFont="1" applyFill="1" applyBorder="1" applyAlignment="1">
      <alignment horizontal="right" vertical="center" wrapText="1"/>
    </xf>
    <xf numFmtId="165" fontId="3" fillId="15" borderId="8" xfId="1" applyNumberFormat="1" applyFont="1" applyFill="1" applyBorder="1" applyAlignment="1">
      <alignment horizontal="right" vertical="center" wrapText="1"/>
    </xf>
    <xf numFmtId="165" fontId="2" fillId="16" borderId="30" xfId="2" applyNumberFormat="1" applyFont="1" applyFill="1" applyBorder="1" applyAlignment="1">
      <alignment horizontal="right" vertical="center" wrapText="1"/>
    </xf>
    <xf numFmtId="0" fontId="4" fillId="12" borderId="37" xfId="1" applyFont="1" applyFill="1" applyBorder="1" applyAlignment="1">
      <alignment horizontal="center" vertical="center" wrapText="1"/>
    </xf>
    <xf numFmtId="165" fontId="0" fillId="13" borderId="8" xfId="2" applyNumberFormat="1" applyFont="1" applyFill="1" applyBorder="1" applyAlignment="1">
      <alignment horizontal="right" vertical="center" wrapText="1"/>
    </xf>
    <xf numFmtId="165" fontId="0" fillId="13" borderId="28" xfId="2" applyNumberFormat="1" applyFont="1" applyFill="1" applyBorder="1" applyAlignment="1">
      <alignment horizontal="right" vertical="center" wrapText="1"/>
    </xf>
    <xf numFmtId="165" fontId="5" fillId="13" borderId="8" xfId="2" applyNumberFormat="1" applyFont="1" applyFill="1" applyBorder="1" applyAlignment="1">
      <alignment horizontal="right" vertical="center" wrapText="1"/>
    </xf>
    <xf numFmtId="0" fontId="4" fillId="12" borderId="38" xfId="1" applyFont="1" applyFill="1" applyBorder="1" applyAlignment="1">
      <alignment horizontal="center" vertical="center" wrapText="1"/>
    </xf>
    <xf numFmtId="165" fontId="0" fillId="13" borderId="6" xfId="2" applyNumberFormat="1" applyFont="1" applyFill="1" applyBorder="1" applyAlignment="1">
      <alignment horizontal="right" vertical="center" wrapText="1"/>
    </xf>
    <xf numFmtId="165" fontId="3" fillId="15" borderId="5" xfId="2" applyNumberFormat="1" applyFont="1" applyFill="1" applyBorder="1" applyAlignment="1">
      <alignment horizontal="right" vertical="center" wrapText="1"/>
    </xf>
    <xf numFmtId="165" fontId="3" fillId="15" borderId="5" xfId="1" applyNumberFormat="1" applyFont="1" applyFill="1" applyBorder="1" applyAlignment="1">
      <alignment horizontal="right" vertical="center" wrapText="1"/>
    </xf>
    <xf numFmtId="165" fontId="2" fillId="16" borderId="33" xfId="2" applyNumberFormat="1" applyFont="1" applyFill="1" applyBorder="1" applyAlignment="1">
      <alignment horizontal="right" vertical="center" wrapText="1"/>
    </xf>
    <xf numFmtId="165" fontId="0" fillId="13" borderId="7" xfId="2" applyNumberFormat="1" applyFont="1" applyFill="1" applyBorder="1" applyAlignment="1">
      <alignment horizontal="right" vertical="center" wrapText="1"/>
    </xf>
    <xf numFmtId="165" fontId="0" fillId="13" borderId="18" xfId="2" applyNumberFormat="1" applyFont="1" applyFill="1" applyBorder="1" applyAlignment="1">
      <alignment horizontal="right" vertical="center" wrapText="1"/>
    </xf>
    <xf numFmtId="165" fontId="5" fillId="13" borderId="7" xfId="2" applyNumberFormat="1" applyFont="1" applyFill="1" applyBorder="1" applyAlignment="1">
      <alignment horizontal="right" vertical="center" wrapText="1"/>
    </xf>
    <xf numFmtId="165" fontId="5" fillId="14" borderId="22" xfId="1" applyNumberFormat="1" applyFont="1" applyFill="1" applyBorder="1" applyAlignment="1">
      <alignment horizontal="right" vertical="center" wrapText="1"/>
    </xf>
    <xf numFmtId="165" fontId="0" fillId="13" borderId="24" xfId="2" applyNumberFormat="1" applyFont="1" applyFill="1" applyBorder="1" applyAlignment="1">
      <alignment vertical="center" wrapText="1"/>
    </xf>
    <xf numFmtId="165" fontId="0" fillId="13" borderId="27" xfId="2" applyNumberFormat="1" applyFont="1" applyFill="1" applyBorder="1" applyAlignment="1">
      <alignment vertical="center" wrapText="1"/>
    </xf>
    <xf numFmtId="165" fontId="0" fillId="13" borderId="22" xfId="2" applyNumberFormat="1" applyFont="1" applyFill="1" applyBorder="1" applyAlignment="1">
      <alignment vertical="center" wrapText="1"/>
    </xf>
    <xf numFmtId="165" fontId="2" fillId="16" borderId="23" xfId="1" applyNumberFormat="1" applyFont="1" applyFill="1" applyBorder="1" applyAlignment="1">
      <alignment horizontal="right" vertical="center" wrapText="1"/>
    </xf>
    <xf numFmtId="165" fontId="6" fillId="13" borderId="29" xfId="2" applyNumberFormat="1" applyFont="1" applyFill="1" applyBorder="1" applyAlignment="1">
      <alignment vertical="center" wrapText="1"/>
    </xf>
    <xf numFmtId="165" fontId="4" fillId="15" borderId="17" xfId="2" applyNumberFormat="1" applyFont="1" applyFill="1" applyBorder="1" applyAlignment="1">
      <alignment vertical="center" wrapText="1"/>
    </xf>
    <xf numFmtId="0" fontId="0" fillId="5" borderId="0" xfId="0" applyFill="1" applyAlignment="1">
      <alignment vertical="center"/>
    </xf>
    <xf numFmtId="165" fontId="0" fillId="0" borderId="22" xfId="0" applyNumberFormat="1" applyBorder="1" applyAlignment="1">
      <alignment vertical="center"/>
    </xf>
    <xf numFmtId="0" fontId="7" fillId="12" borderId="9" xfId="1" applyFont="1" applyFill="1" applyBorder="1" applyAlignment="1">
      <alignment horizontal="center" vertical="center" wrapText="1"/>
    </xf>
    <xf numFmtId="165" fontId="0" fillId="10" borderId="34" xfId="2" applyNumberFormat="1" applyFont="1" applyFill="1" applyBorder="1" applyAlignment="1">
      <alignment vertical="center" wrapText="1"/>
    </xf>
    <xf numFmtId="165" fontId="3" fillId="11" borderId="13" xfId="1" applyNumberFormat="1" applyFont="1" applyFill="1" applyBorder="1" applyAlignment="1">
      <alignment horizontal="right" vertical="center" wrapText="1"/>
    </xf>
    <xf numFmtId="0" fontId="7" fillId="2" borderId="9" xfId="1" applyFont="1" applyFill="1" applyBorder="1" applyAlignment="1">
      <alignment horizontal="center" vertical="center" wrapText="1"/>
    </xf>
    <xf numFmtId="165" fontId="0" fillId="10" borderId="13" xfId="2" applyNumberFormat="1" applyFont="1" applyFill="1" applyBorder="1" applyAlignment="1">
      <alignment vertical="center" wrapText="1"/>
    </xf>
    <xf numFmtId="165" fontId="2" fillId="9" borderId="14" xfId="1" applyNumberFormat="1" applyFont="1" applyFill="1" applyBorder="1" applyAlignment="1">
      <alignment horizontal="right" vertical="center" wrapText="1"/>
    </xf>
    <xf numFmtId="165" fontId="6" fillId="10" borderId="16" xfId="2" applyNumberFormat="1" applyFont="1" applyFill="1" applyBorder="1" applyAlignment="1">
      <alignment vertical="center" wrapText="1"/>
    </xf>
    <xf numFmtId="165" fontId="4" fillId="11" borderId="1" xfId="2" applyNumberFormat="1" applyFont="1" applyFill="1" applyBorder="1" applyAlignment="1">
      <alignment vertical="center" wrapText="1"/>
    </xf>
    <xf numFmtId="165" fontId="0" fillId="10" borderId="48" xfId="2" applyNumberFormat="1" applyFont="1" applyFill="1" applyBorder="1" applyAlignment="1">
      <alignment horizontal="right" vertical="center" wrapText="1"/>
    </xf>
    <xf numFmtId="165" fontId="3" fillId="3" borderId="13" xfId="2" applyNumberFormat="1" applyFont="1" applyFill="1" applyBorder="1" applyAlignment="1">
      <alignment horizontal="right" vertical="center" wrapText="1"/>
    </xf>
    <xf numFmtId="165" fontId="3" fillId="3" borderId="49" xfId="2" applyNumberFormat="1" applyFont="1" applyFill="1" applyBorder="1" applyAlignment="1">
      <alignment horizontal="right" vertical="center" wrapText="1"/>
    </xf>
    <xf numFmtId="165" fontId="0" fillId="0" borderId="50" xfId="2" applyNumberFormat="1" applyFont="1" applyBorder="1" applyAlignment="1">
      <alignment horizontal="right" vertical="center" wrapText="1"/>
    </xf>
    <xf numFmtId="165" fontId="0" fillId="0" borderId="51" xfId="2" applyNumberFormat="1" applyFont="1" applyBorder="1" applyAlignment="1">
      <alignment horizontal="right" vertical="center" wrapText="1"/>
    </xf>
    <xf numFmtId="165" fontId="0" fillId="0" borderId="50" xfId="2" applyNumberFormat="1" applyFont="1" applyFill="1" applyBorder="1" applyAlignment="1">
      <alignment horizontal="right" vertical="center" wrapText="1"/>
    </xf>
    <xf numFmtId="165" fontId="0" fillId="0" borderId="51" xfId="2" applyNumberFormat="1" applyFont="1" applyFill="1" applyBorder="1" applyAlignment="1">
      <alignment horizontal="right" vertical="center" wrapText="1"/>
    </xf>
    <xf numFmtId="165" fontId="5" fillId="0" borderId="13" xfId="2" applyNumberFormat="1" applyFont="1" applyFill="1" applyBorder="1" applyAlignment="1">
      <alignment horizontal="right" vertical="center" wrapText="1"/>
    </xf>
    <xf numFmtId="0" fontId="0" fillId="0" borderId="52" xfId="0" applyBorder="1" applyAlignment="1">
      <alignment vertical="center"/>
    </xf>
    <xf numFmtId="165" fontId="3" fillId="3" borderId="13" xfId="1" applyNumberFormat="1" applyFont="1" applyFill="1" applyBorder="1" applyAlignment="1">
      <alignment horizontal="right" vertical="center" wrapText="1"/>
    </xf>
    <xf numFmtId="165" fontId="3" fillId="3" borderId="49" xfId="1" applyNumberFormat="1" applyFont="1" applyFill="1" applyBorder="1" applyAlignment="1">
      <alignment horizontal="right" vertical="center" wrapText="1"/>
    </xf>
    <xf numFmtId="165" fontId="2" fillId="2" borderId="14" xfId="2" applyNumberFormat="1" applyFont="1" applyFill="1" applyBorder="1" applyAlignment="1">
      <alignment horizontal="right" vertical="center" wrapText="1"/>
    </xf>
    <xf numFmtId="165" fontId="2" fillId="2" borderId="53" xfId="2" applyNumberFormat="1" applyFont="1" applyFill="1" applyBorder="1" applyAlignment="1">
      <alignment horizontal="right" vertical="center" wrapText="1"/>
    </xf>
    <xf numFmtId="165" fontId="3" fillId="3" borderId="23" xfId="1" applyNumberFormat="1" applyFont="1" applyFill="1" applyBorder="1" applyAlignment="1">
      <alignment horizontal="right" vertical="center" wrapText="1"/>
    </xf>
    <xf numFmtId="165" fontId="0" fillId="0" borderId="55" xfId="2" applyNumberFormat="1" applyFont="1" applyBorder="1" applyAlignment="1">
      <alignment horizontal="right" vertical="center" wrapText="1"/>
    </xf>
    <xf numFmtId="165" fontId="0" fillId="13" borderId="0" xfId="2" applyNumberFormat="1" applyFont="1" applyFill="1" applyBorder="1" applyAlignment="1">
      <alignment horizontal="right" vertical="center" wrapText="1"/>
    </xf>
    <xf numFmtId="165" fontId="0" fillId="0" borderId="56" xfId="2" applyNumberFormat="1" applyFont="1" applyBorder="1" applyAlignment="1">
      <alignment horizontal="right" vertical="center" wrapText="1"/>
    </xf>
    <xf numFmtId="165" fontId="0" fillId="13" borderId="55" xfId="2" applyNumberFormat="1" applyFont="1" applyFill="1" applyBorder="1" applyAlignment="1">
      <alignment horizontal="right" vertical="center" wrapText="1"/>
    </xf>
    <xf numFmtId="165" fontId="0" fillId="0" borderId="21" xfId="0" applyNumberFormat="1" applyBorder="1" applyAlignment="1">
      <alignment vertical="center"/>
    </xf>
    <xf numFmtId="0" fontId="2" fillId="6" borderId="31" xfId="1" applyFont="1" applyFill="1" applyBorder="1" applyAlignment="1">
      <alignment horizontal="center" vertical="center"/>
    </xf>
    <xf numFmtId="165" fontId="0" fillId="0" borderId="21" xfId="2" applyNumberFormat="1" applyFont="1" applyBorder="1" applyAlignment="1">
      <alignment vertical="center" wrapText="1"/>
    </xf>
    <xf numFmtId="165" fontId="0" fillId="0" borderId="56" xfId="2" applyNumberFormat="1" applyFont="1" applyBorder="1" applyAlignment="1">
      <alignment vertical="center" wrapText="1"/>
    </xf>
    <xf numFmtId="165" fontId="0" fillId="0" borderId="51" xfId="0" applyNumberFormat="1" applyBorder="1" applyAlignment="1">
      <alignment vertical="center"/>
    </xf>
    <xf numFmtId="0" fontId="3" fillId="3" borderId="13" xfId="1" applyFont="1" applyFill="1" applyBorder="1" applyAlignment="1">
      <alignment horizontal="left" vertical="center" wrapText="1"/>
    </xf>
    <xf numFmtId="0" fontId="3" fillId="3" borderId="5" xfId="1" applyFont="1" applyFill="1" applyBorder="1" applyAlignment="1">
      <alignment horizontal="left" vertical="center" wrapText="1"/>
    </xf>
    <xf numFmtId="0" fontId="0" fillId="0" borderId="12" xfId="1" applyFont="1" applyBorder="1" applyAlignment="1">
      <alignment horizontal="left" vertical="center" wrapText="1"/>
    </xf>
    <xf numFmtId="0" fontId="0" fillId="0" borderId="7" xfId="1" applyFont="1" applyBorder="1" applyAlignment="1">
      <alignment horizontal="left" vertical="center" wrapText="1"/>
    </xf>
    <xf numFmtId="0" fontId="8" fillId="2" borderId="1" xfId="1" applyFont="1" applyFill="1" applyBorder="1" applyAlignment="1">
      <alignment horizontal="center" vertical="center"/>
    </xf>
    <xf numFmtId="0" fontId="8" fillId="2" borderId="2" xfId="1" applyFont="1" applyFill="1" applyBorder="1" applyAlignment="1">
      <alignment horizontal="center" vertical="center"/>
    </xf>
    <xf numFmtId="0" fontId="8" fillId="2" borderId="32" xfId="1" applyFont="1" applyFill="1" applyBorder="1" applyAlignment="1">
      <alignment horizontal="center" vertical="center"/>
    </xf>
    <xf numFmtId="0" fontId="3" fillId="2" borderId="43" xfId="1" applyFont="1" applyFill="1" applyBorder="1" applyAlignment="1">
      <alignment horizontal="center" vertical="center" wrapText="1"/>
    </xf>
    <xf numFmtId="0" fontId="3" fillId="2" borderId="42" xfId="1" applyFont="1" applyFill="1" applyBorder="1" applyAlignment="1">
      <alignment horizontal="center" vertical="center" wrapText="1"/>
    </xf>
    <xf numFmtId="0" fontId="3" fillId="2" borderId="34" xfId="1" applyFont="1" applyFill="1" applyBorder="1" applyAlignment="1">
      <alignment horizontal="center" vertical="center" wrapText="1"/>
    </xf>
    <xf numFmtId="0" fontId="3" fillId="2" borderId="35" xfId="1" applyFont="1" applyFill="1" applyBorder="1" applyAlignment="1">
      <alignment horizontal="center" vertical="center" wrapText="1"/>
    </xf>
    <xf numFmtId="0" fontId="3" fillId="2" borderId="44" xfId="1" applyFont="1" applyFill="1" applyBorder="1" applyAlignment="1">
      <alignment horizontal="center" vertical="center" wrapText="1"/>
    </xf>
    <xf numFmtId="0" fontId="3" fillId="2" borderId="45" xfId="1" applyFont="1" applyFill="1" applyBorder="1" applyAlignment="1">
      <alignment horizontal="center" vertical="center" wrapText="1"/>
    </xf>
    <xf numFmtId="0" fontId="0" fillId="0" borderId="10" xfId="1" applyFont="1" applyBorder="1" applyAlignment="1">
      <alignment horizontal="left" vertical="center" wrapText="1"/>
    </xf>
    <xf numFmtId="0" fontId="0" fillId="0" borderId="4" xfId="1" applyFont="1" applyBorder="1" applyAlignment="1">
      <alignment horizontal="left" vertical="center" wrapText="1"/>
    </xf>
    <xf numFmtId="0" fontId="0" fillId="0" borderId="13" xfId="1" applyFont="1" applyBorder="1" applyAlignment="1">
      <alignment horizontal="left" vertical="center" wrapText="1"/>
    </xf>
    <xf numFmtId="0" fontId="0" fillId="0" borderId="5" xfId="1" applyFont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32" xfId="1" applyFont="1" applyFill="1" applyBorder="1" applyAlignment="1">
      <alignment horizontal="center" vertical="center" wrapText="1"/>
    </xf>
    <xf numFmtId="0" fontId="3" fillId="2" borderId="25" xfId="1" applyFont="1" applyFill="1" applyBorder="1" applyAlignment="1">
      <alignment horizontal="left" vertical="center" wrapText="1"/>
    </xf>
    <xf numFmtId="0" fontId="3" fillId="2" borderId="3" xfId="1" applyFont="1" applyFill="1" applyBorder="1" applyAlignment="1">
      <alignment horizontal="left" vertical="center" wrapText="1"/>
    </xf>
    <xf numFmtId="0" fontId="3" fillId="2" borderId="57" xfId="1" applyFont="1" applyFill="1" applyBorder="1" applyAlignment="1">
      <alignment horizontal="left" vertical="center" wrapText="1"/>
    </xf>
    <xf numFmtId="0" fontId="3" fillId="2" borderId="58" xfId="1" applyFont="1" applyFill="1" applyBorder="1" applyAlignment="1">
      <alignment horizontal="left" vertical="center" wrapText="1"/>
    </xf>
    <xf numFmtId="0" fontId="0" fillId="0" borderId="54" xfId="1" applyFont="1" applyBorder="1" applyAlignment="1">
      <alignment horizontal="left" vertical="center" wrapText="1"/>
    </xf>
    <xf numFmtId="0" fontId="0" fillId="0" borderId="18" xfId="1" applyFont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/>
    </xf>
    <xf numFmtId="0" fontId="2" fillId="2" borderId="2" xfId="1" applyFont="1" applyFill="1" applyBorder="1" applyAlignment="1">
      <alignment horizontal="center" vertical="center"/>
    </xf>
    <xf numFmtId="0" fontId="5" fillId="0" borderId="13" xfId="1" applyFont="1" applyBorder="1" applyAlignment="1">
      <alignment horizontal="left" vertical="center" wrapText="1"/>
    </xf>
    <xf numFmtId="0" fontId="5" fillId="0" borderId="5" xfId="1" applyFont="1" applyBorder="1" applyAlignment="1">
      <alignment horizontal="left" vertical="center" wrapText="1"/>
    </xf>
    <xf numFmtId="0" fontId="0" fillId="0" borderId="31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2" borderId="14" xfId="1" applyFont="1" applyFill="1" applyBorder="1" applyAlignment="1">
      <alignment horizontal="left" vertical="center" wrapText="1"/>
    </xf>
    <xf numFmtId="0" fontId="2" fillId="2" borderId="15" xfId="1" applyFont="1" applyFill="1" applyBorder="1" applyAlignment="1">
      <alignment horizontal="left" vertical="center" wrapText="1"/>
    </xf>
    <xf numFmtId="0" fontId="3" fillId="2" borderId="34" xfId="1" applyFont="1" applyFill="1" applyBorder="1" applyAlignment="1">
      <alignment horizontal="left" vertical="center" wrapText="1"/>
    </xf>
    <xf numFmtId="0" fontId="3" fillId="2" borderId="35" xfId="1" applyFont="1" applyFill="1" applyBorder="1" applyAlignment="1">
      <alignment horizontal="left" vertical="center" wrapText="1"/>
    </xf>
    <xf numFmtId="0" fontId="3" fillId="2" borderId="44" xfId="1" applyFont="1" applyFill="1" applyBorder="1" applyAlignment="1">
      <alignment horizontal="left" vertical="center" wrapText="1"/>
    </xf>
    <xf numFmtId="0" fontId="3" fillId="2" borderId="45" xfId="1" applyFont="1" applyFill="1" applyBorder="1" applyAlignment="1">
      <alignment horizontal="left" vertical="center" wrapText="1"/>
    </xf>
    <xf numFmtId="0" fontId="5" fillId="3" borderId="5" xfId="1" applyFont="1" applyFill="1" applyBorder="1" applyAlignment="1">
      <alignment horizontal="left" vertical="center" wrapText="1"/>
    </xf>
    <xf numFmtId="0" fontId="3" fillId="3" borderId="6" xfId="1" applyFont="1" applyFill="1" applyBorder="1" applyAlignment="1">
      <alignment horizontal="left" vertical="center" wrapText="1"/>
    </xf>
    <xf numFmtId="0" fontId="3" fillId="2" borderId="43" xfId="1" applyFont="1" applyFill="1" applyBorder="1" applyAlignment="1">
      <alignment horizontal="left" vertical="center" wrapText="1"/>
    </xf>
    <xf numFmtId="0" fontId="3" fillId="2" borderId="42" xfId="1" applyFont="1" applyFill="1" applyBorder="1" applyAlignment="1">
      <alignment horizontal="left" vertical="center" wrapText="1"/>
    </xf>
    <xf numFmtId="0" fontId="0" fillId="0" borderId="11" xfId="1" applyFont="1" applyBorder="1" applyAlignment="1">
      <alignment horizontal="left" vertical="center" wrapText="1"/>
    </xf>
    <xf numFmtId="0" fontId="3" fillId="3" borderId="1" xfId="1" applyFont="1" applyFill="1" applyBorder="1" applyAlignment="1">
      <alignment horizontal="left" vertical="center" wrapText="1"/>
    </xf>
    <xf numFmtId="0" fontId="3" fillId="3" borderId="2" xfId="1" applyFont="1" applyFill="1" applyBorder="1" applyAlignment="1">
      <alignment horizontal="left" vertical="center" wrapText="1"/>
    </xf>
  </cellXfs>
  <cellStyles count="3">
    <cellStyle name="Comma 5" xfId="2" xr:uid="{C8011DD2-119E-4F7E-AB8C-EDCE562854ED}"/>
    <cellStyle name="Normal" xfId="0" builtinId="0"/>
    <cellStyle name="Normal 7" xfId="1" xr:uid="{2CF28179-CD96-46BA-A910-5F8E0357C6C7}"/>
  </cellStyles>
  <dxfs count="7">
    <dxf>
      <font>
        <color rgb="FFFF0000"/>
        <family val="2"/>
      </font>
    </dxf>
    <dxf>
      <font>
        <color rgb="FFFF0000"/>
        <family val="2"/>
      </font>
    </dxf>
    <dxf>
      <font>
        <color rgb="FFFF0000"/>
        <family val="2"/>
      </font>
    </dxf>
    <dxf>
      <font>
        <color rgb="FFFF0000"/>
        <family val="2"/>
      </font>
    </dxf>
    <dxf>
      <font>
        <color rgb="FFFF0000"/>
        <family val="2"/>
      </font>
    </dxf>
    <dxf>
      <font>
        <color rgb="FFFF0000"/>
        <family val="2"/>
      </font>
    </dxf>
    <dxf>
      <font>
        <color rgb="FFFF0000"/>
        <family val="2"/>
      </font>
    </dxf>
  </dxfs>
  <tableStyles count="0" defaultTableStyle="TableStyleMedium2" defaultPivotStyle="PivotStyleLight16"/>
  <colors>
    <mruColors>
      <color rgb="FFE6B8B7"/>
      <color rgb="FFF2DCD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8" /><Relationship Type="http://schemas.openxmlformats.org/officeDocument/2006/relationships/worksheet" Target="worksheets/sheet3.xml" Id="rId3" /><Relationship Type="http://schemas.openxmlformats.org/officeDocument/2006/relationships/theme" Target="theme/theme1.xml" Id="rId7" /><Relationship Type="http://schemas.openxmlformats.org/officeDocument/2006/relationships/worksheet" Target="worksheets/sheet2.xml" Id="rId2" /><Relationship Type="http://schemas.openxmlformats.org/officeDocument/2006/relationships/worksheet" Target="worksheets/sheet1.xml" Id="rId1" /><Relationship Type="http://schemas.openxmlformats.org/officeDocument/2006/relationships/worksheet" Target="worksheets/sheet6.xml" Id="rId6" /><Relationship Type="http://schemas.openxmlformats.org/officeDocument/2006/relationships/worksheet" Target="worksheets/sheet5.xml" Id="rId5" /><Relationship Type="http://schemas.openxmlformats.org/officeDocument/2006/relationships/calcChain" Target="calcChain.xml" Id="rId10" /><Relationship Type="http://schemas.openxmlformats.org/officeDocument/2006/relationships/worksheet" Target="worksheets/sheet4.xml" Id="rId4" /><Relationship Type="http://schemas.openxmlformats.org/officeDocument/2006/relationships/sharedStrings" Target="sharedStrings.xml" Id="rId9" /><Relationship Type="http://schemas.openxmlformats.org/officeDocument/2006/relationships/customXml" Target="/customXml/item2.xml" Id="Rffb30ae0908b4f6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43359F-52B5-4621-922D-D9B7C1079D2D}">
  <sheetPr>
    <pageSetUpPr fitToPage="1"/>
  </sheetPr>
  <dimension ref="A1:J12"/>
  <sheetViews>
    <sheetView tabSelected="1" zoomScale="77" zoomScaleNormal="77" workbookViewId="0">
      <selection activeCell="F25" sqref="F25"/>
    </sheetView>
  </sheetViews>
  <sheetFormatPr defaultRowHeight="15" x14ac:dyDescent="0.2"/>
  <cols>
    <col min="2" max="2" width="16.21875" customWidth="1"/>
    <col min="3" max="3" width="12.21875" customWidth="1"/>
    <col min="4" max="4" width="12.88671875" customWidth="1"/>
    <col min="5" max="5" width="13.109375" customWidth="1"/>
    <col min="6" max="6" width="14.44140625" customWidth="1"/>
    <col min="7" max="7" width="14" customWidth="1"/>
    <col min="8" max="8" width="3.6640625" customWidth="1"/>
    <col min="9" max="9" width="16.44140625" customWidth="1"/>
    <col min="10" max="10" width="16.88671875" customWidth="1"/>
  </cols>
  <sheetData>
    <row r="1" spans="1:10" s="2" customFormat="1" ht="52.5" customHeight="1" thickBot="1" x14ac:dyDescent="0.25">
      <c r="A1" s="147" t="s">
        <v>0</v>
      </c>
      <c r="B1" s="148"/>
      <c r="C1" s="148"/>
      <c r="D1" s="148"/>
      <c r="E1" s="148"/>
      <c r="F1" s="148"/>
      <c r="G1" s="148"/>
      <c r="H1" s="148"/>
      <c r="I1" s="148"/>
      <c r="J1" s="149"/>
    </row>
    <row r="2" spans="1:10" s="2" customFormat="1" ht="89.65" customHeight="1" x14ac:dyDescent="0.2">
      <c r="A2" s="150"/>
      <c r="B2" s="151"/>
      <c r="C2" s="13" t="s">
        <v>63</v>
      </c>
      <c r="D2" s="13" t="s">
        <v>67</v>
      </c>
      <c r="E2" s="91" t="s">
        <v>3</v>
      </c>
      <c r="F2" s="14" t="s">
        <v>60</v>
      </c>
      <c r="G2" s="95" t="s">
        <v>61</v>
      </c>
      <c r="H2" s="75"/>
      <c r="I2" s="14" t="s">
        <v>68</v>
      </c>
      <c r="J2" s="71" t="s">
        <v>58</v>
      </c>
    </row>
    <row r="3" spans="1:10" s="2" customFormat="1" x14ac:dyDescent="0.2">
      <c r="A3" s="152"/>
      <c r="B3" s="153"/>
      <c r="C3" s="62" t="s">
        <v>47</v>
      </c>
      <c r="D3" s="62" t="s">
        <v>48</v>
      </c>
      <c r="E3" s="81" t="s">
        <v>49</v>
      </c>
      <c r="F3" s="63" t="s">
        <v>50</v>
      </c>
      <c r="G3" s="85" t="s">
        <v>51</v>
      </c>
      <c r="H3" s="64"/>
      <c r="I3" s="63" t="s">
        <v>52</v>
      </c>
      <c r="J3" s="115" t="s">
        <v>53</v>
      </c>
    </row>
    <row r="4" spans="1:10" s="2" customFormat="1" ht="16.5" thickBot="1" x14ac:dyDescent="0.25">
      <c r="A4" s="154"/>
      <c r="B4" s="155"/>
      <c r="C4" s="23" t="s">
        <v>2</v>
      </c>
      <c r="D4" s="23" t="s">
        <v>2</v>
      </c>
      <c r="E4" s="82" t="s">
        <v>2</v>
      </c>
      <c r="F4" s="78" t="s">
        <v>2</v>
      </c>
      <c r="G4" s="86" t="s">
        <v>2</v>
      </c>
      <c r="H4" s="79"/>
      <c r="I4" s="78" t="s">
        <v>2</v>
      </c>
      <c r="J4" s="47" t="s">
        <v>2</v>
      </c>
    </row>
    <row r="5" spans="1:10" s="2" customFormat="1" x14ac:dyDescent="0.2">
      <c r="A5" s="156" t="s">
        <v>69</v>
      </c>
      <c r="B5" s="157"/>
      <c r="C5" s="15">
        <f>SUM('Fiscal Resource'!C35)</f>
        <v>139296</v>
      </c>
      <c r="D5" s="15">
        <f>SUM('Fiscal Resource'!D35)</f>
        <v>-3977</v>
      </c>
      <c r="E5" s="83">
        <f>SUM('Fiscal Resource'!E35)</f>
        <v>135319</v>
      </c>
      <c r="F5" s="15">
        <f>SUM('Fiscal Resource'!F35)</f>
        <v>8235</v>
      </c>
      <c r="G5" s="83">
        <f>SUM('Fiscal Resource'!G35)</f>
        <v>143554</v>
      </c>
      <c r="H5" s="76">
        <f>SUM('Fiscal Resource'!H35)</f>
        <v>0</v>
      </c>
      <c r="I5" s="15">
        <f>SUM('Fiscal Resource'!I35)</f>
        <v>2909</v>
      </c>
      <c r="J5" s="15">
        <f>SUM('Fiscal Resource'!J35)</f>
        <v>142205</v>
      </c>
    </row>
    <row r="6" spans="1:10" s="2" customFormat="1" x14ac:dyDescent="0.2">
      <c r="A6" s="145" t="s">
        <v>70</v>
      </c>
      <c r="B6" s="146"/>
      <c r="C6" s="16">
        <f>SUM('Non-Fiscal Resource'!C16)</f>
        <v>507</v>
      </c>
      <c r="D6" s="16">
        <f>SUM('Non-Fiscal Resource'!D16)</f>
        <v>0</v>
      </c>
      <c r="E6" s="84">
        <f>SUM('Non-Fiscal Resource'!E16)</f>
        <v>507</v>
      </c>
      <c r="F6" s="16">
        <f>SUM('Non-Fiscal Resource'!F16)</f>
        <v>-46</v>
      </c>
      <c r="G6" s="84">
        <f>SUM('Non-Fiscal Resource'!G16)</f>
        <v>461</v>
      </c>
      <c r="H6" s="77">
        <f>SUM('Non-Fiscal Resource'!H16)</f>
        <v>0</v>
      </c>
      <c r="I6" s="16">
        <f>SUM('Non-Fiscal Resource'!I16)</f>
        <v>-20</v>
      </c>
      <c r="J6" s="16">
        <f>SUM('Non-Fiscal Resource'!J16)</f>
        <v>487</v>
      </c>
    </row>
    <row r="7" spans="1:10" s="2" customFormat="1" ht="17.649999999999999" customHeight="1" x14ac:dyDescent="0.2">
      <c r="A7" s="143" t="s">
        <v>72</v>
      </c>
      <c r="B7" s="144"/>
      <c r="C7" s="18">
        <f t="shared" ref="C7:J7" si="0">SUM(C5:C6)</f>
        <v>139803</v>
      </c>
      <c r="D7" s="18">
        <f t="shared" si="0"/>
        <v>-3977</v>
      </c>
      <c r="E7" s="87">
        <f t="shared" si="0"/>
        <v>135826</v>
      </c>
      <c r="F7" s="18">
        <f t="shared" si="0"/>
        <v>8189</v>
      </c>
      <c r="G7" s="87">
        <f t="shared" si="0"/>
        <v>144015</v>
      </c>
      <c r="H7" s="73">
        <f t="shared" si="0"/>
        <v>0</v>
      </c>
      <c r="I7" s="18">
        <f t="shared" si="0"/>
        <v>2889</v>
      </c>
      <c r="J7" s="18">
        <f t="shared" si="0"/>
        <v>142692</v>
      </c>
    </row>
    <row r="8" spans="1:10" s="2" customFormat="1" x14ac:dyDescent="0.2">
      <c r="A8" s="145" t="s">
        <v>71</v>
      </c>
      <c r="B8" s="146"/>
      <c r="C8" s="16">
        <f>SUM('General Capital'!C16)</f>
        <v>17890</v>
      </c>
      <c r="D8" s="16">
        <f>SUM('General Capital'!D16)</f>
        <v>0</v>
      </c>
      <c r="E8" s="84">
        <f>SUM('General Capital'!E16)</f>
        <v>17890</v>
      </c>
      <c r="F8" s="16">
        <f>SUM('General Capital'!F16)</f>
        <v>358</v>
      </c>
      <c r="G8" s="84">
        <f>SUM('General Capital'!G16)</f>
        <v>18248</v>
      </c>
      <c r="H8" s="77">
        <f>SUM('General Capital'!H16)</f>
        <v>0</v>
      </c>
      <c r="I8" s="16">
        <f>SUM('General Capital'!I16)</f>
        <v>0</v>
      </c>
      <c r="J8" s="16">
        <f>SUM('General Capital'!J16)</f>
        <v>17890</v>
      </c>
    </row>
    <row r="9" spans="1:10" s="2" customFormat="1" x14ac:dyDescent="0.2">
      <c r="A9" s="145" t="s">
        <v>75</v>
      </c>
      <c r="B9" s="146"/>
      <c r="C9" s="16">
        <f>SUM('FT Capital'!C9)</f>
        <v>1461</v>
      </c>
      <c r="D9" s="16">
        <f>SUM('FT Capital'!D9)</f>
        <v>-1461</v>
      </c>
      <c r="E9" s="84">
        <f>SUM('FT Capital'!E9)</f>
        <v>0</v>
      </c>
      <c r="F9" s="16">
        <f>SUM('FT Capital'!F9)</f>
        <v>457</v>
      </c>
      <c r="G9" s="84">
        <f>SUM('FT Capital'!G9)</f>
        <v>457</v>
      </c>
      <c r="H9" s="77">
        <f>SUM('FT Capital'!H9)</f>
        <v>0</v>
      </c>
      <c r="I9" s="16">
        <f>SUM('FT Capital'!I9)</f>
        <v>-10</v>
      </c>
      <c r="J9" s="16">
        <f>SUM('FT Capital'!J9)</f>
        <v>1451</v>
      </c>
    </row>
    <row r="10" spans="1:10" s="2" customFormat="1" ht="15.75" x14ac:dyDescent="0.2">
      <c r="A10" s="143" t="s">
        <v>73</v>
      </c>
      <c r="B10" s="144"/>
      <c r="C10" s="18">
        <f>C9+C8</f>
        <v>19351</v>
      </c>
      <c r="D10" s="18">
        <f t="shared" ref="D10:G10" si="1">D9+D8</f>
        <v>-1461</v>
      </c>
      <c r="E10" s="87">
        <f t="shared" si="1"/>
        <v>17890</v>
      </c>
      <c r="F10" s="18">
        <f t="shared" si="1"/>
        <v>815</v>
      </c>
      <c r="G10" s="87">
        <f t="shared" si="1"/>
        <v>18705</v>
      </c>
      <c r="H10" s="73"/>
      <c r="I10" s="18">
        <f>I9+I8</f>
        <v>-10</v>
      </c>
      <c r="J10" s="18">
        <f>J9+J8</f>
        <v>19341</v>
      </c>
    </row>
    <row r="11" spans="1:10" s="2" customFormat="1" ht="15.75" x14ac:dyDescent="0.2">
      <c r="A11" s="22" t="s">
        <v>46</v>
      </c>
      <c r="B11" s="1"/>
      <c r="C11" s="18">
        <f>C10+C7</f>
        <v>159154</v>
      </c>
      <c r="D11" s="18">
        <f t="shared" ref="D11:G11" si="2">D10+D7</f>
        <v>-5438</v>
      </c>
      <c r="E11" s="87">
        <f t="shared" si="2"/>
        <v>153716</v>
      </c>
      <c r="F11" s="18">
        <f t="shared" si="2"/>
        <v>9004</v>
      </c>
      <c r="G11" s="87">
        <f t="shared" si="2"/>
        <v>162720</v>
      </c>
      <c r="H11" s="73"/>
      <c r="I11" s="18">
        <f>I10+I7</f>
        <v>2879</v>
      </c>
      <c r="J11" s="18">
        <f>J10+J7</f>
        <v>162033</v>
      </c>
    </row>
    <row r="12" spans="1:10" s="2" customFormat="1" ht="16.5" thickBot="1" x14ac:dyDescent="0.25">
      <c r="A12" s="143" t="s">
        <v>74</v>
      </c>
      <c r="B12" s="144"/>
      <c r="C12" s="18">
        <f>SUM(AME!C8)</f>
        <v>226</v>
      </c>
      <c r="D12" s="18">
        <f>SUM(AME!D8)</f>
        <v>0</v>
      </c>
      <c r="E12" s="87">
        <f>SUM(AME!E8)</f>
        <v>226</v>
      </c>
      <c r="F12" s="18">
        <f>SUM(AME!F8)</f>
        <v>0</v>
      </c>
      <c r="G12" s="87">
        <f>SUM(AME!G8)</f>
        <v>226</v>
      </c>
      <c r="H12" s="73">
        <f>SUM(AME!H8)</f>
        <v>0</v>
      </c>
      <c r="I12" s="133">
        <f>SUM(AME!I8)</f>
        <v>0</v>
      </c>
      <c r="J12" s="133">
        <f>SUM(AME!J8)</f>
        <v>226</v>
      </c>
    </row>
  </sheetData>
  <mergeCells count="9">
    <mergeCell ref="A12:B12"/>
    <mergeCell ref="A7:B7"/>
    <mergeCell ref="A8:B8"/>
    <mergeCell ref="A10:B10"/>
    <mergeCell ref="A1:J1"/>
    <mergeCell ref="A2:B4"/>
    <mergeCell ref="A5:B5"/>
    <mergeCell ref="A6:B6"/>
    <mergeCell ref="A9:B9"/>
  </mergeCells>
  <pageMargins left="0.70866141732283472" right="0.70866141732283472" top="0.74803149606299213" bottom="0.74803149606299213" header="0.31496062992125984" footer="0.31496062992125984"/>
  <pageSetup paperSize="9" scale="59" orientation="portrait" r:id="rId1"/>
  <headerFooter>
    <oddHeader>&amp;RAnnex A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739B45-CAF2-4766-9C63-814F4A91948E}">
  <sheetPr>
    <pageSetUpPr fitToPage="1"/>
  </sheetPr>
  <dimension ref="A1:L43"/>
  <sheetViews>
    <sheetView topLeftCell="A2" zoomScale="72" zoomScaleNormal="72" workbookViewId="0">
      <selection activeCell="I4" sqref="I4"/>
    </sheetView>
  </sheetViews>
  <sheetFormatPr defaultRowHeight="15" x14ac:dyDescent="0.2"/>
  <cols>
    <col min="1" max="1" width="36.88671875" customWidth="1"/>
    <col min="2" max="2" width="31.77734375" customWidth="1"/>
    <col min="3" max="3" width="16.88671875" customWidth="1"/>
    <col min="4" max="4" width="14.21875" customWidth="1"/>
    <col min="5" max="5" width="16.88671875" customWidth="1"/>
    <col min="6" max="6" width="15.77734375" customWidth="1"/>
    <col min="7" max="7" width="14.33203125" customWidth="1"/>
    <col min="8" max="8" width="4.21875" customWidth="1"/>
    <col min="9" max="9" width="19.77734375" customWidth="1"/>
    <col min="10" max="10" width="18.77734375" customWidth="1"/>
  </cols>
  <sheetData>
    <row r="1" spans="1:10" s="2" customFormat="1" ht="57" customHeight="1" thickBot="1" x14ac:dyDescent="0.25">
      <c r="A1" s="147" t="s">
        <v>0</v>
      </c>
      <c r="B1" s="148"/>
      <c r="C1" s="148"/>
      <c r="D1" s="148"/>
      <c r="E1" s="148"/>
      <c r="F1" s="148"/>
      <c r="G1" s="148"/>
      <c r="H1" s="148"/>
      <c r="I1" s="148"/>
      <c r="J1" s="149"/>
    </row>
    <row r="2" spans="1:10" s="2" customFormat="1" ht="91.15" customHeight="1" thickBot="1" x14ac:dyDescent="0.25">
      <c r="A2" s="70"/>
      <c r="B2" s="65"/>
      <c r="C2" s="168" t="s">
        <v>62</v>
      </c>
      <c r="D2" s="169"/>
      <c r="E2" s="169"/>
      <c r="F2" s="169"/>
      <c r="G2" s="169"/>
      <c r="H2" s="139"/>
      <c r="I2" s="160" t="s">
        <v>59</v>
      </c>
      <c r="J2" s="161"/>
    </row>
    <row r="3" spans="1:10" s="2" customFormat="1" ht="84" customHeight="1" thickBot="1" x14ac:dyDescent="0.25">
      <c r="A3" s="162" t="s">
        <v>1</v>
      </c>
      <c r="B3" s="163"/>
      <c r="C3" s="13" t="s">
        <v>63</v>
      </c>
      <c r="D3" s="13" t="s">
        <v>45</v>
      </c>
      <c r="E3" s="91" t="s">
        <v>3</v>
      </c>
      <c r="F3" s="14" t="s">
        <v>60</v>
      </c>
      <c r="G3" s="95" t="s">
        <v>61</v>
      </c>
      <c r="H3" s="75"/>
      <c r="I3" s="14" t="s">
        <v>68</v>
      </c>
      <c r="J3" s="71" t="s">
        <v>58</v>
      </c>
    </row>
    <row r="4" spans="1:10" s="2" customFormat="1" ht="19.149999999999999" customHeight="1" thickBot="1" x14ac:dyDescent="0.25">
      <c r="A4" s="162"/>
      <c r="B4" s="163"/>
      <c r="C4" s="62" t="s">
        <v>47</v>
      </c>
      <c r="D4" s="62" t="s">
        <v>48</v>
      </c>
      <c r="E4" s="81" t="s">
        <v>49</v>
      </c>
      <c r="F4" s="63" t="s">
        <v>50</v>
      </c>
      <c r="G4" s="85" t="s">
        <v>51</v>
      </c>
      <c r="H4" s="64"/>
      <c r="I4" s="63" t="s">
        <v>52</v>
      </c>
      <c r="J4" s="115" t="s">
        <v>53</v>
      </c>
    </row>
    <row r="5" spans="1:10" s="2" customFormat="1" ht="16.5" thickBot="1" x14ac:dyDescent="0.25">
      <c r="A5" s="164"/>
      <c r="B5" s="165"/>
      <c r="C5" s="23" t="s">
        <v>2</v>
      </c>
      <c r="D5" s="23" t="s">
        <v>2</v>
      </c>
      <c r="E5" s="82" t="s">
        <v>2</v>
      </c>
      <c r="F5" s="78" t="s">
        <v>2</v>
      </c>
      <c r="G5" s="86" t="s">
        <v>2</v>
      </c>
      <c r="H5" s="79"/>
      <c r="I5" s="78" t="s">
        <v>2</v>
      </c>
      <c r="J5" s="47" t="s">
        <v>2</v>
      </c>
    </row>
    <row r="6" spans="1:10" s="2" customFormat="1" x14ac:dyDescent="0.2">
      <c r="A6" s="166" t="s">
        <v>4</v>
      </c>
      <c r="B6" s="167"/>
      <c r="C6" s="10">
        <v>1502</v>
      </c>
      <c r="D6" s="134">
        <v>3</v>
      </c>
      <c r="E6" s="135">
        <f>SUM(C6:D6)</f>
        <v>1505</v>
      </c>
      <c r="F6" s="136">
        <f>-1204-1</f>
        <v>-1205</v>
      </c>
      <c r="G6" s="137">
        <f>F6+E6</f>
        <v>300</v>
      </c>
      <c r="H6" s="44"/>
      <c r="I6" s="138">
        <v>2</v>
      </c>
      <c r="J6" s="56">
        <f>C6+I6</f>
        <v>1504</v>
      </c>
    </row>
    <row r="7" spans="1:10" s="2" customFormat="1" x14ac:dyDescent="0.2">
      <c r="A7" s="145" t="s">
        <v>5</v>
      </c>
      <c r="B7" s="146"/>
      <c r="C7" s="9">
        <v>40140</v>
      </c>
      <c r="D7" s="9">
        <v>0</v>
      </c>
      <c r="E7" s="92">
        <f t="shared" ref="E7:E19" si="0">SUM(C7:D7)</f>
        <v>40140</v>
      </c>
      <c r="F7" s="49">
        <f>683-2</f>
        <v>681</v>
      </c>
      <c r="G7" s="96">
        <f>E7+F7</f>
        <v>40821</v>
      </c>
      <c r="H7" s="43"/>
      <c r="I7" s="111">
        <v>0</v>
      </c>
      <c r="J7" s="57">
        <f>C7+I7</f>
        <v>40140</v>
      </c>
    </row>
    <row r="8" spans="1:10" s="2" customFormat="1" x14ac:dyDescent="0.2">
      <c r="A8" s="145" t="s">
        <v>6</v>
      </c>
      <c r="B8" s="146"/>
      <c r="C8" s="9">
        <v>2128</v>
      </c>
      <c r="D8" s="9">
        <v>3</v>
      </c>
      <c r="E8" s="92">
        <f t="shared" si="0"/>
        <v>2131</v>
      </c>
      <c r="F8" s="49">
        <v>168</v>
      </c>
      <c r="G8" s="96">
        <f t="shared" ref="G8:G9" si="1">E8+F8</f>
        <v>2299</v>
      </c>
      <c r="H8" s="43"/>
      <c r="I8" s="111">
        <v>602</v>
      </c>
      <c r="J8" s="57">
        <f t="shared" ref="J8:J9" si="2">C8+I8</f>
        <v>2730</v>
      </c>
    </row>
    <row r="9" spans="1:10" s="2" customFormat="1" x14ac:dyDescent="0.2">
      <c r="A9" s="145" t="s">
        <v>7</v>
      </c>
      <c r="B9" s="146"/>
      <c r="C9" s="9">
        <v>7750</v>
      </c>
      <c r="D9" s="9">
        <v>3</v>
      </c>
      <c r="E9" s="92">
        <f t="shared" si="0"/>
        <v>7753</v>
      </c>
      <c r="F9" s="49">
        <v>-140</v>
      </c>
      <c r="G9" s="96">
        <f t="shared" si="1"/>
        <v>7613</v>
      </c>
      <c r="H9" s="43"/>
      <c r="I9" s="111">
        <v>2</v>
      </c>
      <c r="J9" s="57">
        <f t="shared" si="2"/>
        <v>7752</v>
      </c>
    </row>
    <row r="10" spans="1:10" s="2" customFormat="1" ht="15.75" x14ac:dyDescent="0.2">
      <c r="A10" s="143" t="s">
        <v>8</v>
      </c>
      <c r="B10" s="144"/>
      <c r="C10" s="7">
        <f>SUM(C6:C9)</f>
        <v>51520</v>
      </c>
      <c r="D10" s="7">
        <f t="shared" ref="D10:I10" si="3">SUM(D6:D9)</f>
        <v>9</v>
      </c>
      <c r="E10" s="88">
        <f t="shared" si="3"/>
        <v>51529</v>
      </c>
      <c r="F10" s="50">
        <f t="shared" ref="F10" si="4">SUM(F6:F9)</f>
        <v>-496</v>
      </c>
      <c r="G10" s="97">
        <f>SUM(G6:G9)</f>
        <v>51033</v>
      </c>
      <c r="H10" s="53"/>
      <c r="I10" s="38">
        <f t="shared" si="3"/>
        <v>606</v>
      </c>
      <c r="J10" s="58">
        <f>SUM(J6:J9)</f>
        <v>52126</v>
      </c>
    </row>
    <row r="11" spans="1:10" s="2" customFormat="1" x14ac:dyDescent="0.2">
      <c r="A11" s="145" t="s">
        <v>9</v>
      </c>
      <c r="B11" s="146"/>
      <c r="C11" s="10">
        <v>1698</v>
      </c>
      <c r="D11" s="10">
        <v>28</v>
      </c>
      <c r="E11" s="93">
        <f t="shared" si="0"/>
        <v>1726</v>
      </c>
      <c r="F11" s="49">
        <f>35+3</f>
        <v>38</v>
      </c>
      <c r="G11" s="96">
        <f t="shared" ref="G11:G15" si="5">E11+F11</f>
        <v>1764</v>
      </c>
      <c r="H11" s="44"/>
      <c r="I11" s="111">
        <v>18</v>
      </c>
      <c r="J11" s="57">
        <f t="shared" ref="J11:J15" si="6">C11+I11</f>
        <v>1716</v>
      </c>
    </row>
    <row r="12" spans="1:10" s="2" customFormat="1" x14ac:dyDescent="0.2">
      <c r="A12" s="145" t="s">
        <v>10</v>
      </c>
      <c r="B12" s="146"/>
      <c r="C12" s="10">
        <v>1726</v>
      </c>
      <c r="D12" s="10">
        <v>35</v>
      </c>
      <c r="E12" s="93">
        <f t="shared" si="0"/>
        <v>1761</v>
      </c>
      <c r="F12" s="49">
        <f>-15+3</f>
        <v>-12</v>
      </c>
      <c r="G12" s="96">
        <f t="shared" si="5"/>
        <v>1749</v>
      </c>
      <c r="H12" s="44"/>
      <c r="I12" s="111">
        <v>24</v>
      </c>
      <c r="J12" s="57">
        <f t="shared" si="6"/>
        <v>1750</v>
      </c>
    </row>
    <row r="13" spans="1:10" s="2" customFormat="1" x14ac:dyDescent="0.2">
      <c r="A13" s="145" t="s">
        <v>11</v>
      </c>
      <c r="B13" s="146"/>
      <c r="C13" s="10">
        <v>152</v>
      </c>
      <c r="D13" s="10">
        <v>0</v>
      </c>
      <c r="E13" s="93">
        <f t="shared" si="0"/>
        <v>152</v>
      </c>
      <c r="F13" s="49">
        <v>3</v>
      </c>
      <c r="G13" s="96">
        <f t="shared" si="5"/>
        <v>155</v>
      </c>
      <c r="H13" s="44"/>
      <c r="I13" s="111">
        <v>0</v>
      </c>
      <c r="J13" s="57">
        <f t="shared" si="6"/>
        <v>152</v>
      </c>
    </row>
    <row r="14" spans="1:10" s="2" customFormat="1" x14ac:dyDescent="0.2">
      <c r="A14" s="145" t="s">
        <v>12</v>
      </c>
      <c r="B14" s="146"/>
      <c r="C14" s="10">
        <v>1690</v>
      </c>
      <c r="D14" s="10">
        <v>32</v>
      </c>
      <c r="E14" s="93">
        <f t="shared" ref="E14:E15" si="7">SUM(C14:D14)</f>
        <v>1722</v>
      </c>
      <c r="F14" s="49">
        <f>34+3</f>
        <v>37</v>
      </c>
      <c r="G14" s="96">
        <f t="shared" si="5"/>
        <v>1759</v>
      </c>
      <c r="H14" s="44"/>
      <c r="I14" s="111">
        <v>21</v>
      </c>
      <c r="J14" s="57">
        <f t="shared" si="6"/>
        <v>1711</v>
      </c>
    </row>
    <row r="15" spans="1:10" s="2" customFormat="1" x14ac:dyDescent="0.2">
      <c r="A15" s="158" t="s">
        <v>13</v>
      </c>
      <c r="B15" s="159"/>
      <c r="C15" s="10">
        <v>585</v>
      </c>
      <c r="D15" s="10">
        <v>0</v>
      </c>
      <c r="E15" s="93">
        <f t="shared" si="7"/>
        <v>585</v>
      </c>
      <c r="F15" s="37">
        <v>12</v>
      </c>
      <c r="G15" s="96">
        <f t="shared" si="5"/>
        <v>597</v>
      </c>
      <c r="H15" s="44"/>
      <c r="I15" s="111">
        <v>0</v>
      </c>
      <c r="J15" s="57">
        <f t="shared" si="6"/>
        <v>585</v>
      </c>
    </row>
    <row r="16" spans="1:10" s="2" customFormat="1" ht="15.75" x14ac:dyDescent="0.2">
      <c r="A16" s="143" t="s">
        <v>14</v>
      </c>
      <c r="B16" s="144"/>
      <c r="C16" s="7">
        <f>SUM(C11:C15)</f>
        <v>5851</v>
      </c>
      <c r="D16" s="7">
        <f t="shared" ref="D16:I16" si="8">SUM(D11:D15)</f>
        <v>95</v>
      </c>
      <c r="E16" s="88">
        <f t="shared" si="8"/>
        <v>5946</v>
      </c>
      <c r="F16" s="38">
        <f t="shared" ref="F16" si="9">SUM(F11:F15)</f>
        <v>78</v>
      </c>
      <c r="G16" s="97">
        <f>SUM(G11:G15)</f>
        <v>6024</v>
      </c>
      <c r="H16" s="53"/>
      <c r="I16" s="38">
        <f t="shared" si="8"/>
        <v>63</v>
      </c>
      <c r="J16" s="58">
        <f>SUM(J11:J15)</f>
        <v>5914</v>
      </c>
    </row>
    <row r="17" spans="1:12" s="2" customFormat="1" x14ac:dyDescent="0.2">
      <c r="A17" s="170" t="s">
        <v>44</v>
      </c>
      <c r="B17" s="171"/>
      <c r="C17" s="12">
        <v>7928</v>
      </c>
      <c r="D17" s="12">
        <v>132</v>
      </c>
      <c r="E17" s="94">
        <f t="shared" ref="E17" si="10">SUM(C17:D17)</f>
        <v>8060</v>
      </c>
      <c r="F17" s="37">
        <f>161+10</f>
        <v>171</v>
      </c>
      <c r="G17" s="96">
        <f>E17+F17</f>
        <v>8231</v>
      </c>
      <c r="H17" s="45"/>
      <c r="I17" s="111">
        <v>96</v>
      </c>
      <c r="J17" s="57">
        <f>C17+I17</f>
        <v>8024</v>
      </c>
    </row>
    <row r="18" spans="1:12" s="2" customFormat="1" ht="31.9" customHeight="1" x14ac:dyDescent="0.2">
      <c r="A18" s="143" t="s">
        <v>34</v>
      </c>
      <c r="B18" s="144"/>
      <c r="C18" s="7">
        <f>SUM(C17)</f>
        <v>7928</v>
      </c>
      <c r="D18" s="7">
        <f t="shared" ref="D18:I18" si="11">SUM(D17)</f>
        <v>132</v>
      </c>
      <c r="E18" s="88">
        <f t="shared" si="11"/>
        <v>8060</v>
      </c>
      <c r="F18" s="38">
        <f t="shared" ref="F18" si="12">SUM(F17)</f>
        <v>171</v>
      </c>
      <c r="G18" s="97">
        <f>SUM(G17)</f>
        <v>8231</v>
      </c>
      <c r="H18" s="53"/>
      <c r="I18" s="38">
        <f t="shared" si="11"/>
        <v>96</v>
      </c>
      <c r="J18" s="58">
        <f>SUM(J17)</f>
        <v>8024</v>
      </c>
    </row>
    <row r="19" spans="1:12" s="2" customFormat="1" x14ac:dyDescent="0.2">
      <c r="A19" s="170" t="s">
        <v>15</v>
      </c>
      <c r="B19" s="171"/>
      <c r="C19" s="12">
        <v>9342</v>
      </c>
      <c r="D19" s="12">
        <v>9</v>
      </c>
      <c r="E19" s="94">
        <f t="shared" si="0"/>
        <v>9351</v>
      </c>
      <c r="F19" s="37">
        <f>723+2</f>
        <v>725</v>
      </c>
      <c r="G19" s="96">
        <f>E19+F19</f>
        <v>10076</v>
      </c>
      <c r="H19" s="45"/>
      <c r="I19" s="111">
        <v>6</v>
      </c>
      <c r="J19" s="57">
        <f>C19+I19</f>
        <v>9348</v>
      </c>
    </row>
    <row r="20" spans="1:12" s="2" customFormat="1" ht="31.9" customHeight="1" x14ac:dyDescent="0.2">
      <c r="A20" s="143" t="s">
        <v>16</v>
      </c>
      <c r="B20" s="144"/>
      <c r="C20" s="7">
        <f>SUM(C19)</f>
        <v>9342</v>
      </c>
      <c r="D20" s="7">
        <f t="shared" ref="D20:I20" si="13">SUM(D19)</f>
        <v>9</v>
      </c>
      <c r="E20" s="88">
        <f t="shared" si="13"/>
        <v>9351</v>
      </c>
      <c r="F20" s="51">
        <f t="shared" ref="F20" si="14">SUM(F19)</f>
        <v>725</v>
      </c>
      <c r="G20" s="97">
        <f>SUM(G19)</f>
        <v>10076</v>
      </c>
      <c r="H20" s="53"/>
      <c r="I20" s="38">
        <f t="shared" si="13"/>
        <v>6</v>
      </c>
      <c r="J20" s="58">
        <f>SUM(J19)</f>
        <v>9348</v>
      </c>
    </row>
    <row r="21" spans="1:12" s="2" customFormat="1" x14ac:dyDescent="0.2">
      <c r="A21" s="145" t="s">
        <v>17</v>
      </c>
      <c r="B21" s="146"/>
      <c r="C21" s="9">
        <v>10545</v>
      </c>
      <c r="D21" s="9">
        <v>39</v>
      </c>
      <c r="E21" s="92">
        <f>SUM(C21:D21)</f>
        <v>10584</v>
      </c>
      <c r="F21" s="49">
        <f>826+3</f>
        <v>829</v>
      </c>
      <c r="G21" s="96">
        <f t="shared" ref="G21:G23" si="15">E21+F21</f>
        <v>11413</v>
      </c>
      <c r="H21" s="43"/>
      <c r="I21" s="111">
        <v>-73</v>
      </c>
      <c r="J21" s="57">
        <f t="shared" ref="J21:J23" si="16">C21+I21</f>
        <v>10472</v>
      </c>
    </row>
    <row r="22" spans="1:12" s="2" customFormat="1" x14ac:dyDescent="0.2">
      <c r="A22" s="158" t="s">
        <v>18</v>
      </c>
      <c r="B22" s="159"/>
      <c r="C22" s="9">
        <v>9869</v>
      </c>
      <c r="D22" s="9">
        <v>18</v>
      </c>
      <c r="E22" s="92">
        <f t="shared" ref="E22:E23" si="17">SUM(C22:D22)</f>
        <v>9887</v>
      </c>
      <c r="F22" s="49">
        <f>198+2</f>
        <v>200</v>
      </c>
      <c r="G22" s="96">
        <f t="shared" si="15"/>
        <v>10087</v>
      </c>
      <c r="H22" s="43"/>
      <c r="I22" s="111">
        <v>-187</v>
      </c>
      <c r="J22" s="57">
        <f t="shared" si="16"/>
        <v>9682</v>
      </c>
    </row>
    <row r="23" spans="1:12" s="2" customFormat="1" x14ac:dyDescent="0.2">
      <c r="A23" s="158" t="s">
        <v>19</v>
      </c>
      <c r="B23" s="159"/>
      <c r="C23" s="9">
        <v>1998</v>
      </c>
      <c r="D23" s="9">
        <v>35</v>
      </c>
      <c r="E23" s="92">
        <f t="shared" si="17"/>
        <v>2033</v>
      </c>
      <c r="F23" s="49">
        <f>41+3</f>
        <v>44</v>
      </c>
      <c r="G23" s="96">
        <f t="shared" si="15"/>
        <v>2077</v>
      </c>
      <c r="H23" s="43"/>
      <c r="I23" s="111">
        <v>24</v>
      </c>
      <c r="J23" s="57">
        <f t="shared" si="16"/>
        <v>2022</v>
      </c>
    </row>
    <row r="24" spans="1:12" s="2" customFormat="1" ht="15.75" x14ac:dyDescent="0.2">
      <c r="A24" s="143" t="s">
        <v>20</v>
      </c>
      <c r="B24" s="144"/>
      <c r="C24" s="7">
        <f>SUM(C21:C23)</f>
        <v>22412</v>
      </c>
      <c r="D24" s="7">
        <f t="shared" ref="D24:I24" si="18">SUM(D21:D23)</f>
        <v>92</v>
      </c>
      <c r="E24" s="88">
        <f t="shared" si="18"/>
        <v>22504</v>
      </c>
      <c r="F24" s="52">
        <f t="shared" ref="F24" si="19">SUM(F21:F23)</f>
        <v>1073</v>
      </c>
      <c r="G24" s="97">
        <f>SUM(G21:G23)</f>
        <v>23577</v>
      </c>
      <c r="H24" s="53"/>
      <c r="I24" s="38">
        <f t="shared" si="18"/>
        <v>-236</v>
      </c>
      <c r="J24" s="58">
        <f>SUM(J21:J23)</f>
        <v>22176</v>
      </c>
    </row>
    <row r="25" spans="1:12" s="2" customFormat="1" x14ac:dyDescent="0.2">
      <c r="A25" s="145" t="s">
        <v>21</v>
      </c>
      <c r="B25" s="146"/>
      <c r="C25" s="9">
        <v>14412</v>
      </c>
      <c r="D25" s="9">
        <f>2-4320</f>
        <v>-4318</v>
      </c>
      <c r="E25" s="92">
        <f>SUM(C25:D25)</f>
        <v>10094</v>
      </c>
      <c r="F25" s="37">
        <v>5868</v>
      </c>
      <c r="G25" s="96">
        <f>E25+F25</f>
        <v>15962</v>
      </c>
      <c r="H25" s="43"/>
      <c r="I25" s="111">
        <v>2372</v>
      </c>
      <c r="J25" s="57">
        <f>C25+I25</f>
        <v>16784</v>
      </c>
    </row>
    <row r="26" spans="1:12" s="2" customFormat="1" ht="15.75" x14ac:dyDescent="0.2">
      <c r="A26" s="143" t="s">
        <v>22</v>
      </c>
      <c r="B26" s="144"/>
      <c r="C26" s="8">
        <f>SUM(C25)</f>
        <v>14412</v>
      </c>
      <c r="D26" s="8">
        <f t="shared" ref="D26:I26" si="20">SUM(D25)</f>
        <v>-4318</v>
      </c>
      <c r="E26" s="89">
        <f t="shared" si="20"/>
        <v>10094</v>
      </c>
      <c r="F26" s="18">
        <f t="shared" ref="F26" si="21">SUM(F25)</f>
        <v>5868</v>
      </c>
      <c r="G26" s="98">
        <f>SUM(G25)</f>
        <v>15962</v>
      </c>
      <c r="H26" s="54"/>
      <c r="I26" s="18">
        <f t="shared" si="20"/>
        <v>2372</v>
      </c>
      <c r="J26" s="59">
        <f>SUM(J25)</f>
        <v>16784</v>
      </c>
      <c r="L26" s="2" t="s">
        <v>54</v>
      </c>
    </row>
    <row r="27" spans="1:12" s="2" customFormat="1" x14ac:dyDescent="0.2">
      <c r="A27" s="145" t="s">
        <v>23</v>
      </c>
      <c r="B27" s="146"/>
      <c r="C27" s="10">
        <v>9894</v>
      </c>
      <c r="D27" s="10">
        <v>1</v>
      </c>
      <c r="E27" s="93">
        <f>SUM(C27:D27)</f>
        <v>9895</v>
      </c>
      <c r="F27" s="37">
        <f>386+1</f>
        <v>387</v>
      </c>
      <c r="G27" s="96">
        <f>E27+F27</f>
        <v>10282</v>
      </c>
      <c r="H27" s="44"/>
      <c r="I27" s="10">
        <v>0</v>
      </c>
      <c r="J27" s="57">
        <f>C27+I27</f>
        <v>9894</v>
      </c>
    </row>
    <row r="28" spans="1:12" s="2" customFormat="1" ht="15.75" x14ac:dyDescent="0.2">
      <c r="A28" s="143" t="s">
        <v>24</v>
      </c>
      <c r="B28" s="144"/>
      <c r="C28" s="7">
        <f>SUM(C27)</f>
        <v>9894</v>
      </c>
      <c r="D28" s="7">
        <f t="shared" ref="D28:I28" si="22">SUM(D27)</f>
        <v>1</v>
      </c>
      <c r="E28" s="88">
        <f t="shared" si="22"/>
        <v>9895</v>
      </c>
      <c r="F28" s="38">
        <f t="shared" ref="F28" si="23">SUM(F27)</f>
        <v>387</v>
      </c>
      <c r="G28" s="97">
        <f>SUM(G27)</f>
        <v>10282</v>
      </c>
      <c r="H28" s="53"/>
      <c r="I28" s="38">
        <f t="shared" si="22"/>
        <v>0</v>
      </c>
      <c r="J28" s="58">
        <f>SUM(J27)</f>
        <v>9894</v>
      </c>
    </row>
    <row r="29" spans="1:12" s="2" customFormat="1" x14ac:dyDescent="0.2">
      <c r="A29" s="145" t="s">
        <v>25</v>
      </c>
      <c r="B29" s="146"/>
      <c r="C29" s="10">
        <v>16003</v>
      </c>
      <c r="D29" s="10">
        <v>0</v>
      </c>
      <c r="E29" s="93">
        <f>SUM(C29:D29)</f>
        <v>16003</v>
      </c>
      <c r="F29" s="37">
        <v>270</v>
      </c>
      <c r="G29" s="96">
        <f>E29+F29</f>
        <v>16273</v>
      </c>
      <c r="H29" s="44"/>
      <c r="I29" s="10">
        <v>0</v>
      </c>
      <c r="J29" s="57">
        <f>C29+I29</f>
        <v>16003</v>
      </c>
    </row>
    <row r="30" spans="1:12" s="2" customFormat="1" ht="15.75" x14ac:dyDescent="0.2">
      <c r="A30" s="143" t="s">
        <v>26</v>
      </c>
      <c r="B30" s="144"/>
      <c r="C30" s="7">
        <f>SUM(C29)</f>
        <v>16003</v>
      </c>
      <c r="D30" s="7">
        <f t="shared" ref="D30:I30" si="24">SUM(D29)</f>
        <v>0</v>
      </c>
      <c r="E30" s="88">
        <f t="shared" si="24"/>
        <v>16003</v>
      </c>
      <c r="F30" s="38">
        <f t="shared" ref="F30" si="25">SUM(F29)</f>
        <v>270</v>
      </c>
      <c r="G30" s="97">
        <f>SUM(G29)</f>
        <v>16273</v>
      </c>
      <c r="H30" s="53"/>
      <c r="I30" s="38">
        <f t="shared" si="24"/>
        <v>0</v>
      </c>
      <c r="J30" s="58">
        <f>SUM(J29)</f>
        <v>16003</v>
      </c>
    </row>
    <row r="31" spans="1:12" s="2" customFormat="1" x14ac:dyDescent="0.2">
      <c r="A31" s="145" t="s">
        <v>65</v>
      </c>
      <c r="B31" s="146"/>
      <c r="C31" s="9">
        <v>1294</v>
      </c>
      <c r="D31" s="9">
        <v>3</v>
      </c>
      <c r="E31" s="92">
        <f>SUM(C31:D31)</f>
        <v>1297</v>
      </c>
      <c r="F31" s="37">
        <v>146</v>
      </c>
      <c r="G31" s="96">
        <f>E31+F31</f>
        <v>1443</v>
      </c>
      <c r="H31" s="43"/>
      <c r="I31" s="10">
        <v>2</v>
      </c>
      <c r="J31" s="57">
        <f>C31+I31</f>
        <v>1296</v>
      </c>
    </row>
    <row r="32" spans="1:12" s="2" customFormat="1" ht="15.75" x14ac:dyDescent="0.2">
      <c r="A32" s="143" t="s">
        <v>66</v>
      </c>
      <c r="B32" s="144"/>
      <c r="C32" s="7">
        <f>SUM(C31)</f>
        <v>1294</v>
      </c>
      <c r="D32" s="7">
        <f t="shared" ref="D32:I32" si="26">SUM(D31)</f>
        <v>3</v>
      </c>
      <c r="E32" s="88">
        <f t="shared" si="26"/>
        <v>1297</v>
      </c>
      <c r="F32" s="38">
        <f t="shared" ref="F32" si="27">SUM(F31)</f>
        <v>146</v>
      </c>
      <c r="G32" s="97">
        <f>SUM(G31)</f>
        <v>1443</v>
      </c>
      <c r="H32" s="53"/>
      <c r="I32" s="38">
        <f t="shared" si="26"/>
        <v>2</v>
      </c>
      <c r="J32" s="58">
        <f>SUM(J31)</f>
        <v>1296</v>
      </c>
    </row>
    <row r="33" spans="1:10" s="2" customFormat="1" x14ac:dyDescent="0.2">
      <c r="A33" s="145" t="s">
        <v>27</v>
      </c>
      <c r="B33" s="146"/>
      <c r="C33" s="9">
        <v>640</v>
      </c>
      <c r="D33" s="9">
        <v>0</v>
      </c>
      <c r="E33" s="92">
        <f>SUM(C33:D33)</f>
        <v>640</v>
      </c>
      <c r="F33" s="37">
        <v>13</v>
      </c>
      <c r="G33" s="96">
        <f>E33+F33</f>
        <v>653</v>
      </c>
      <c r="H33" s="43"/>
      <c r="I33" s="10">
        <v>0</v>
      </c>
      <c r="J33" s="57">
        <f>C33+I33</f>
        <v>640</v>
      </c>
    </row>
    <row r="34" spans="1:10" s="2" customFormat="1" ht="15.4" customHeight="1" x14ac:dyDescent="0.2">
      <c r="A34" s="22" t="s">
        <v>28</v>
      </c>
      <c r="B34" s="1"/>
      <c r="C34" s="7">
        <f>SUM(C33)</f>
        <v>640</v>
      </c>
      <c r="D34" s="7">
        <f t="shared" ref="D34:I34" si="28">SUM(D33)</f>
        <v>0</v>
      </c>
      <c r="E34" s="88">
        <f t="shared" si="28"/>
        <v>640</v>
      </c>
      <c r="F34" s="38">
        <f t="shared" ref="F34" si="29">SUM(F33)</f>
        <v>13</v>
      </c>
      <c r="G34" s="97">
        <f>SUM(G33)</f>
        <v>653</v>
      </c>
      <c r="H34" s="53"/>
      <c r="I34" s="38">
        <f t="shared" si="28"/>
        <v>0</v>
      </c>
      <c r="J34" s="58">
        <f>SUM(J33)</f>
        <v>640</v>
      </c>
    </row>
    <row r="35" spans="1:10" s="2" customFormat="1" ht="18.75" thickBot="1" x14ac:dyDescent="0.25">
      <c r="A35" s="174" t="s">
        <v>42</v>
      </c>
      <c r="B35" s="175"/>
      <c r="C35" s="24">
        <f>SUM(C10+C16+C18+C20+C24+C26+C28+C30+C32+C34)</f>
        <v>139296</v>
      </c>
      <c r="D35" s="24">
        <f t="shared" ref="D35:I35" si="30">SUM(D10+D16+D18+D20+D24+D26+D28+D30+D32+D34)</f>
        <v>-3977</v>
      </c>
      <c r="E35" s="90">
        <f t="shared" si="30"/>
        <v>135319</v>
      </c>
      <c r="F35" s="39">
        <f t="shared" ref="F35" si="31">SUM(F10+F16+F18+F20+F24+F26+F28+F30+F32+F34)</f>
        <v>8235</v>
      </c>
      <c r="G35" s="99">
        <f>SUM(G10+G16+G18+G20+G24+G26+G28+G30+G32+G34)</f>
        <v>143554</v>
      </c>
      <c r="H35" s="55"/>
      <c r="I35" s="39">
        <f t="shared" si="30"/>
        <v>2909</v>
      </c>
      <c r="J35" s="60">
        <f>SUM(J10+J16+J18+J20+J24+J26+J28+J30+J32+J34)</f>
        <v>142205</v>
      </c>
    </row>
    <row r="36" spans="1:10" s="2" customFormat="1" ht="15" customHeight="1" x14ac:dyDescent="0.2">
      <c r="A36" s="172" t="s">
        <v>64</v>
      </c>
      <c r="B36" s="172"/>
      <c r="C36" s="172"/>
      <c r="D36" s="172"/>
      <c r="E36" s="172"/>
      <c r="F36" s="172"/>
      <c r="G36" s="172"/>
      <c r="H36" s="172"/>
      <c r="I36" s="172"/>
      <c r="J36" s="172"/>
    </row>
    <row r="37" spans="1:10" s="2" customFormat="1" x14ac:dyDescent="0.2">
      <c r="A37" s="173"/>
      <c r="B37" s="173"/>
      <c r="C37" s="173"/>
      <c r="D37" s="173"/>
      <c r="E37" s="173"/>
      <c r="F37" s="173"/>
      <c r="G37" s="173"/>
      <c r="H37" s="173"/>
      <c r="I37" s="173"/>
      <c r="J37" s="173"/>
    </row>
    <row r="39" spans="1:10" x14ac:dyDescent="0.2">
      <c r="A39" s="5"/>
      <c r="B39" s="5"/>
    </row>
    <row r="43" spans="1:10" x14ac:dyDescent="0.2">
      <c r="A43" s="4"/>
    </row>
  </sheetData>
  <mergeCells count="34">
    <mergeCell ref="A16:B16"/>
    <mergeCell ref="A12:B12"/>
    <mergeCell ref="A36:J37"/>
    <mergeCell ref="A22:B22"/>
    <mergeCell ref="A23:B23"/>
    <mergeCell ref="A17:B17"/>
    <mergeCell ref="A18:B18"/>
    <mergeCell ref="A21:B21"/>
    <mergeCell ref="A35:B35"/>
    <mergeCell ref="A28:B28"/>
    <mergeCell ref="A29:B29"/>
    <mergeCell ref="A30:B30"/>
    <mergeCell ref="A31:B31"/>
    <mergeCell ref="A32:B32"/>
    <mergeCell ref="A33:B33"/>
    <mergeCell ref="A25:B25"/>
    <mergeCell ref="A24:B24"/>
    <mergeCell ref="A19:B19"/>
    <mergeCell ref="A20:B20"/>
    <mergeCell ref="A26:B26"/>
    <mergeCell ref="A27:B27"/>
    <mergeCell ref="A15:B15"/>
    <mergeCell ref="A14:B14"/>
    <mergeCell ref="A1:J1"/>
    <mergeCell ref="I2:J2"/>
    <mergeCell ref="A9:B9"/>
    <mergeCell ref="A10:B10"/>
    <mergeCell ref="A11:B11"/>
    <mergeCell ref="A3:B5"/>
    <mergeCell ref="A6:B6"/>
    <mergeCell ref="A7:B7"/>
    <mergeCell ref="C2:G2"/>
    <mergeCell ref="A8:B8"/>
    <mergeCell ref="A13:B13"/>
  </mergeCells>
  <conditionalFormatting sqref="C6:H25 J6:J25 I10 I16 I18 I20 I24 C27:J35">
    <cfRule type="cellIs" dxfId="6" priority="9" stopIfTrue="1" operator="lessThan">
      <formula>0</formula>
    </cfRule>
  </conditionalFormatting>
  <pageMargins left="0.70866141732283472" right="0.70866141732283472" top="0.74803149606299213" bottom="0.74803149606299213" header="0.31496062992125984" footer="0.31496062992125984"/>
  <pageSetup paperSize="9" scale="35" orientation="portrait" r:id="rId1"/>
  <headerFooter>
    <oddHeader>&amp;RAnnex A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390407-640C-4AD3-9348-9FA3824325A0}">
  <sheetPr>
    <pageSetUpPr fitToPage="1"/>
  </sheetPr>
  <dimension ref="A1:J24"/>
  <sheetViews>
    <sheetView zoomScale="72" zoomScaleNormal="72" workbookViewId="0">
      <selection activeCell="F21" sqref="F21:F22"/>
    </sheetView>
  </sheetViews>
  <sheetFormatPr defaultRowHeight="15" x14ac:dyDescent="0.2"/>
  <cols>
    <col min="1" max="1" width="36.88671875" customWidth="1"/>
    <col min="2" max="2" width="14.44140625" customWidth="1"/>
    <col min="3" max="3" width="13.77734375" customWidth="1"/>
    <col min="4" max="4" width="15.88671875" customWidth="1"/>
    <col min="5" max="6" width="14.44140625" customWidth="1"/>
    <col min="7" max="7" width="14.77734375" customWidth="1"/>
    <col min="8" max="8" width="3.21875" customWidth="1"/>
    <col min="9" max="9" width="21.21875" customWidth="1"/>
    <col min="10" max="10" width="20.6640625" customWidth="1"/>
  </cols>
  <sheetData>
    <row r="1" spans="1:10" s="2" customFormat="1" ht="48" customHeight="1" thickBot="1" x14ac:dyDescent="0.25">
      <c r="A1" s="147" t="s">
        <v>0</v>
      </c>
      <c r="B1" s="148"/>
      <c r="C1" s="148"/>
      <c r="D1" s="148"/>
      <c r="E1" s="148"/>
      <c r="F1" s="148"/>
      <c r="G1" s="148"/>
      <c r="H1" s="148"/>
      <c r="I1" s="148"/>
      <c r="J1" s="149"/>
    </row>
    <row r="2" spans="1:10" s="2" customFormat="1" ht="87.4" customHeight="1" thickBot="1" x14ac:dyDescent="0.25">
      <c r="A2" s="40"/>
      <c r="B2" s="41"/>
      <c r="C2" s="168" t="s">
        <v>62</v>
      </c>
      <c r="D2" s="169"/>
      <c r="E2" s="169"/>
      <c r="F2" s="169"/>
      <c r="G2" s="169"/>
      <c r="H2" s="46"/>
      <c r="I2" s="160" t="s">
        <v>57</v>
      </c>
      <c r="J2" s="161"/>
    </row>
    <row r="3" spans="1:10" s="2" customFormat="1" ht="88.9" customHeight="1" x14ac:dyDescent="0.2">
      <c r="A3" s="176" t="s">
        <v>1</v>
      </c>
      <c r="B3" s="177"/>
      <c r="C3" s="13" t="s">
        <v>63</v>
      </c>
      <c r="D3" s="13" t="s">
        <v>45</v>
      </c>
      <c r="E3" s="91" t="s">
        <v>3</v>
      </c>
      <c r="F3" s="14" t="s">
        <v>60</v>
      </c>
      <c r="G3" s="95" t="s">
        <v>61</v>
      </c>
      <c r="H3" s="75"/>
      <c r="I3" s="14" t="s">
        <v>76</v>
      </c>
      <c r="J3" s="71" t="s">
        <v>58</v>
      </c>
    </row>
    <row r="4" spans="1:10" s="2" customFormat="1" ht="23.65" customHeight="1" x14ac:dyDescent="0.2">
      <c r="A4" s="176"/>
      <c r="B4" s="177"/>
      <c r="C4" s="62" t="s">
        <v>47</v>
      </c>
      <c r="D4" s="62" t="s">
        <v>48</v>
      </c>
      <c r="E4" s="81" t="s">
        <v>49</v>
      </c>
      <c r="F4" s="63" t="s">
        <v>50</v>
      </c>
      <c r="G4" s="85" t="s">
        <v>51</v>
      </c>
      <c r="H4" s="64"/>
      <c r="I4" s="63" t="s">
        <v>52</v>
      </c>
      <c r="J4" s="115" t="s">
        <v>53</v>
      </c>
    </row>
    <row r="5" spans="1:10" s="2" customFormat="1" ht="16.5" thickBot="1" x14ac:dyDescent="0.25">
      <c r="A5" s="178"/>
      <c r="B5" s="179"/>
      <c r="C5" s="23" t="s">
        <v>2</v>
      </c>
      <c r="D5" s="23" t="s">
        <v>2</v>
      </c>
      <c r="E5" s="82" t="s">
        <v>2</v>
      </c>
      <c r="F5" s="78" t="s">
        <v>2</v>
      </c>
      <c r="G5" s="86" t="s">
        <v>2</v>
      </c>
      <c r="H5" s="79"/>
      <c r="I5" s="78" t="s">
        <v>2</v>
      </c>
      <c r="J5" s="47" t="s">
        <v>2</v>
      </c>
    </row>
    <row r="6" spans="1:10" s="2" customFormat="1" x14ac:dyDescent="0.2">
      <c r="A6" s="158" t="s">
        <v>29</v>
      </c>
      <c r="B6" s="159"/>
      <c r="C6" s="29">
        <v>25</v>
      </c>
      <c r="D6" s="10">
        <v>0</v>
      </c>
      <c r="E6" s="101">
        <f>SUM(C6:D6)</f>
        <v>25</v>
      </c>
      <c r="F6" s="10">
        <v>-25</v>
      </c>
      <c r="G6" s="101">
        <f>E6+F6</f>
        <v>0</v>
      </c>
      <c r="H6" s="67"/>
      <c r="I6" s="123">
        <v>0</v>
      </c>
      <c r="J6" s="142">
        <f>C6+I6</f>
        <v>25</v>
      </c>
    </row>
    <row r="7" spans="1:10" s="2" customFormat="1" ht="15.75" x14ac:dyDescent="0.2">
      <c r="A7" s="143" t="s">
        <v>8</v>
      </c>
      <c r="B7" s="180"/>
      <c r="C7" s="28">
        <f>SUM(C6)</f>
        <v>25</v>
      </c>
      <c r="D7" s="28">
        <f t="shared" ref="D7:G7" si="0">SUM(D6)</f>
        <v>0</v>
      </c>
      <c r="E7" s="88">
        <f t="shared" si="0"/>
        <v>25</v>
      </c>
      <c r="F7" s="28">
        <f t="shared" si="0"/>
        <v>-25</v>
      </c>
      <c r="G7" s="88">
        <f t="shared" si="0"/>
        <v>0</v>
      </c>
      <c r="H7" s="66"/>
      <c r="I7" s="121">
        <f>SUM(I6)</f>
        <v>0</v>
      </c>
      <c r="J7" s="122">
        <f t="shared" ref="J7" si="1">SUM(J6)</f>
        <v>25</v>
      </c>
    </row>
    <row r="8" spans="1:10" s="2" customFormat="1" x14ac:dyDescent="0.2">
      <c r="A8" s="145" t="s">
        <v>30</v>
      </c>
      <c r="B8" s="146"/>
      <c r="C8" s="29">
        <v>52</v>
      </c>
      <c r="D8" s="10">
        <v>0</v>
      </c>
      <c r="E8" s="101">
        <f>SUM(C8:D8)</f>
        <v>52</v>
      </c>
      <c r="F8" s="10">
        <v>-20</v>
      </c>
      <c r="G8" s="100">
        <f>E8+F8</f>
        <v>32</v>
      </c>
      <c r="H8" s="67"/>
      <c r="I8" s="123">
        <v>-20</v>
      </c>
      <c r="J8" s="124">
        <f t="shared" ref="J8:J10" si="2">C8+I8</f>
        <v>32</v>
      </c>
    </row>
    <row r="9" spans="1:10" s="2" customFormat="1" x14ac:dyDescent="0.2">
      <c r="A9" s="145" t="s">
        <v>31</v>
      </c>
      <c r="B9" s="146"/>
      <c r="C9" s="32">
        <v>52</v>
      </c>
      <c r="D9" s="11">
        <v>0</v>
      </c>
      <c r="E9" s="101">
        <f>SUM(C9:D9)</f>
        <v>52</v>
      </c>
      <c r="F9" s="10">
        <v>0</v>
      </c>
      <c r="G9" s="100">
        <f t="shared" ref="G9:G14" si="3">E9+F9</f>
        <v>52</v>
      </c>
      <c r="H9" s="67"/>
      <c r="I9" s="125">
        <v>0</v>
      </c>
      <c r="J9" s="126">
        <f t="shared" si="2"/>
        <v>52</v>
      </c>
    </row>
    <row r="10" spans="1:10" s="2" customFormat="1" x14ac:dyDescent="0.2">
      <c r="A10" s="158" t="s">
        <v>32</v>
      </c>
      <c r="B10" s="159"/>
      <c r="C10" s="32">
        <v>10</v>
      </c>
      <c r="D10" s="32">
        <v>0</v>
      </c>
      <c r="E10" s="101">
        <f>SUM(C10:D10)</f>
        <v>10</v>
      </c>
      <c r="F10" s="10">
        <v>0</v>
      </c>
      <c r="G10" s="100">
        <f t="shared" si="3"/>
        <v>10</v>
      </c>
      <c r="H10" s="67"/>
      <c r="I10" s="125">
        <v>0</v>
      </c>
      <c r="J10" s="126">
        <f t="shared" si="2"/>
        <v>10</v>
      </c>
    </row>
    <row r="11" spans="1:10" s="2" customFormat="1" ht="15.75" x14ac:dyDescent="0.2">
      <c r="A11" s="143" t="s">
        <v>14</v>
      </c>
      <c r="B11" s="144"/>
      <c r="C11" s="28">
        <f>SUM(C8:C10)</f>
        <v>114</v>
      </c>
      <c r="D11" s="28">
        <f t="shared" ref="D11:G11" si="4">SUM(D8:D10)</f>
        <v>0</v>
      </c>
      <c r="E11" s="88">
        <f t="shared" si="4"/>
        <v>114</v>
      </c>
      <c r="F11" s="28">
        <f t="shared" si="4"/>
        <v>-20</v>
      </c>
      <c r="G11" s="88">
        <f t="shared" si="4"/>
        <v>94</v>
      </c>
      <c r="H11" s="66"/>
      <c r="I11" s="121">
        <f>SUM(I8:I10)</f>
        <v>-20</v>
      </c>
      <c r="J11" s="122">
        <f t="shared" ref="J11" si="5">SUM(J8:J10)</f>
        <v>94</v>
      </c>
    </row>
    <row r="12" spans="1:10" s="2" customFormat="1" x14ac:dyDescent="0.2">
      <c r="A12" s="170" t="s">
        <v>33</v>
      </c>
      <c r="B12" s="171"/>
      <c r="C12" s="30">
        <v>367</v>
      </c>
      <c r="D12" s="12">
        <v>0</v>
      </c>
      <c r="E12" s="102">
        <f>SUM(C12:D12)</f>
        <v>367</v>
      </c>
      <c r="F12" s="12">
        <v>0</v>
      </c>
      <c r="G12" s="100">
        <f t="shared" si="3"/>
        <v>367</v>
      </c>
      <c r="H12" s="120"/>
      <c r="I12" s="127">
        <v>0</v>
      </c>
      <c r="J12" s="128">
        <f>C12+I12</f>
        <v>367</v>
      </c>
    </row>
    <row r="13" spans="1:10" s="2" customFormat="1" ht="15.75" x14ac:dyDescent="0.2">
      <c r="A13" s="143" t="s">
        <v>34</v>
      </c>
      <c r="B13" s="144"/>
      <c r="C13" s="28">
        <f>SUM(C12:C12)</f>
        <v>367</v>
      </c>
      <c r="D13" s="28">
        <f t="shared" ref="D13:G13" si="6">SUM(D12:D12)</f>
        <v>0</v>
      </c>
      <c r="E13" s="88">
        <f t="shared" si="6"/>
        <v>367</v>
      </c>
      <c r="F13" s="28">
        <f t="shared" si="6"/>
        <v>0</v>
      </c>
      <c r="G13" s="88">
        <f t="shared" si="6"/>
        <v>367</v>
      </c>
      <c r="H13" s="66"/>
      <c r="I13" s="121">
        <f>SUM(I12:I12)</f>
        <v>0</v>
      </c>
      <c r="J13" s="122">
        <f t="shared" ref="J13" si="7">SUM(J12:J12)</f>
        <v>367</v>
      </c>
    </row>
    <row r="14" spans="1:10" s="2" customFormat="1" x14ac:dyDescent="0.2">
      <c r="A14" s="145" t="s">
        <v>35</v>
      </c>
      <c r="B14" s="146"/>
      <c r="C14" s="29">
        <v>1</v>
      </c>
      <c r="D14" s="29">
        <v>0</v>
      </c>
      <c r="E14" s="93">
        <f>SUM(C14:D14)</f>
        <v>1</v>
      </c>
      <c r="F14" s="29">
        <v>-1</v>
      </c>
      <c r="G14" s="93">
        <f t="shared" si="3"/>
        <v>0</v>
      </c>
      <c r="H14" s="67"/>
      <c r="I14" s="123">
        <v>0</v>
      </c>
      <c r="J14" s="124">
        <f>C14+I14</f>
        <v>1</v>
      </c>
    </row>
    <row r="15" spans="1:10" s="2" customFormat="1" ht="15.75" x14ac:dyDescent="0.2">
      <c r="A15" s="143" t="s">
        <v>36</v>
      </c>
      <c r="B15" s="144"/>
      <c r="C15" s="31">
        <f>SUM(C14)</f>
        <v>1</v>
      </c>
      <c r="D15" s="31">
        <f t="shared" ref="D15:G15" si="8">SUM(D14)</f>
        <v>0</v>
      </c>
      <c r="E15" s="89">
        <f t="shared" si="8"/>
        <v>1</v>
      </c>
      <c r="F15" s="31">
        <f t="shared" si="8"/>
        <v>-1</v>
      </c>
      <c r="G15" s="89">
        <f t="shared" si="8"/>
        <v>0</v>
      </c>
      <c r="H15" s="68"/>
      <c r="I15" s="129">
        <f>SUM(I14)</f>
        <v>0</v>
      </c>
      <c r="J15" s="130">
        <f t="shared" ref="J15" si="9">SUM(J14)</f>
        <v>1</v>
      </c>
    </row>
    <row r="16" spans="1:10" s="2" customFormat="1" ht="18.75" thickBot="1" x14ac:dyDescent="0.25">
      <c r="A16" s="174" t="s">
        <v>42</v>
      </c>
      <c r="B16" s="175"/>
      <c r="C16" s="33">
        <f>SUM(C15,C13,C11,C7)</f>
        <v>507</v>
      </c>
      <c r="D16" s="33">
        <f t="shared" ref="D16:G16" si="10">SUM(D15,D13,D11,D7)</f>
        <v>0</v>
      </c>
      <c r="E16" s="90">
        <f t="shared" si="10"/>
        <v>507</v>
      </c>
      <c r="F16" s="33">
        <f t="shared" si="10"/>
        <v>-46</v>
      </c>
      <c r="G16" s="90">
        <f t="shared" si="10"/>
        <v>461</v>
      </c>
      <c r="H16" s="69"/>
      <c r="I16" s="131">
        <f>SUM(I15,I13,I11,I7)</f>
        <v>-20</v>
      </c>
      <c r="J16" s="132">
        <f t="shared" ref="J16" si="11">SUM(J15,J13,J11,J7)</f>
        <v>487</v>
      </c>
    </row>
    <row r="20" spans="1:2" x14ac:dyDescent="0.2">
      <c r="A20" s="5"/>
      <c r="B20" s="5"/>
    </row>
    <row r="24" spans="1:2" x14ac:dyDescent="0.2">
      <c r="A24" s="4"/>
    </row>
  </sheetData>
  <mergeCells count="15">
    <mergeCell ref="I2:J2"/>
    <mergeCell ref="A3:B5"/>
    <mergeCell ref="A1:J1"/>
    <mergeCell ref="A16:B16"/>
    <mergeCell ref="A14:B14"/>
    <mergeCell ref="A15:B15"/>
    <mergeCell ref="A12:B12"/>
    <mergeCell ref="A13:B13"/>
    <mergeCell ref="A9:B9"/>
    <mergeCell ref="A11:B11"/>
    <mergeCell ref="A6:B6"/>
    <mergeCell ref="A7:B7"/>
    <mergeCell ref="A8:B8"/>
    <mergeCell ref="A10:B10"/>
    <mergeCell ref="C2:G2"/>
  </mergeCells>
  <conditionalFormatting sqref="C6:I14 J7:J11 J13:J14 C16:J16">
    <cfRule type="cellIs" dxfId="5" priority="1" stopIfTrue="1" operator="lessThan">
      <formula>0</formula>
    </cfRule>
  </conditionalFormatting>
  <pageMargins left="0.70866141732283472" right="0.70866141732283472" top="0.74803149606299213" bottom="0.74803149606299213" header="0.31496062992125984" footer="0.31496062992125984"/>
  <pageSetup paperSize="9" scale="43" orientation="portrait" r:id="rId1"/>
  <headerFooter>
    <oddHeader>&amp;RAnnex A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7C8ED9-827F-4886-9D6A-052FA688E908}">
  <sheetPr>
    <pageSetUpPr fitToPage="1"/>
  </sheetPr>
  <dimension ref="A1:J16"/>
  <sheetViews>
    <sheetView zoomScale="77" zoomScaleNormal="77" workbookViewId="0">
      <selection activeCell="P22" sqref="P22"/>
    </sheetView>
  </sheetViews>
  <sheetFormatPr defaultRowHeight="15" x14ac:dyDescent="0.2"/>
  <cols>
    <col min="2" max="2" width="53.77734375" customWidth="1"/>
    <col min="3" max="3" width="12.77734375" customWidth="1"/>
    <col min="4" max="4" width="13.33203125" customWidth="1"/>
    <col min="5" max="5" width="11.5546875" customWidth="1"/>
    <col min="6" max="6" width="11.77734375" customWidth="1"/>
    <col min="7" max="7" width="14.21875" customWidth="1"/>
    <col min="8" max="8" width="4.21875" customWidth="1"/>
    <col min="9" max="9" width="17.77734375" customWidth="1"/>
    <col min="10" max="10" width="20.6640625" customWidth="1"/>
  </cols>
  <sheetData>
    <row r="1" spans="1:10" s="2" customFormat="1" ht="48" customHeight="1" thickBot="1" x14ac:dyDescent="0.25">
      <c r="A1" s="147" t="s">
        <v>0</v>
      </c>
      <c r="B1" s="148"/>
      <c r="C1" s="148"/>
      <c r="D1" s="148"/>
      <c r="E1" s="148"/>
      <c r="F1" s="148"/>
      <c r="G1" s="148"/>
      <c r="H1" s="148"/>
      <c r="I1" s="148"/>
      <c r="J1" s="149"/>
    </row>
    <row r="2" spans="1:10" s="2" customFormat="1" ht="90" customHeight="1" thickBot="1" x14ac:dyDescent="0.25">
      <c r="A2" s="70"/>
      <c r="B2" s="65"/>
      <c r="C2" s="168" t="s">
        <v>62</v>
      </c>
      <c r="D2" s="169"/>
      <c r="E2" s="169"/>
      <c r="F2" s="169"/>
      <c r="G2" s="169"/>
      <c r="H2" s="46"/>
      <c r="I2" s="160" t="s">
        <v>57</v>
      </c>
      <c r="J2" s="161"/>
    </row>
    <row r="3" spans="1:10" s="2" customFormat="1" ht="87.4" customHeight="1" x14ac:dyDescent="0.2">
      <c r="A3" s="182" t="s">
        <v>1</v>
      </c>
      <c r="B3" s="183"/>
      <c r="C3" s="13" t="s">
        <v>63</v>
      </c>
      <c r="D3" s="13" t="s">
        <v>45</v>
      </c>
      <c r="E3" s="91" t="s">
        <v>3</v>
      </c>
      <c r="F3" s="14" t="s">
        <v>60</v>
      </c>
      <c r="G3" s="95" t="s">
        <v>61</v>
      </c>
      <c r="H3" s="75"/>
      <c r="I3" s="14" t="s">
        <v>76</v>
      </c>
      <c r="J3" s="71" t="s">
        <v>58</v>
      </c>
    </row>
    <row r="4" spans="1:10" s="2" customFormat="1" ht="22.9" customHeight="1" x14ac:dyDescent="0.2">
      <c r="A4" s="176"/>
      <c r="B4" s="177"/>
      <c r="C4" s="62" t="s">
        <v>47</v>
      </c>
      <c r="D4" s="62" t="s">
        <v>48</v>
      </c>
      <c r="E4" s="81" t="s">
        <v>49</v>
      </c>
      <c r="F4" s="63" t="s">
        <v>50</v>
      </c>
      <c r="G4" s="85" t="s">
        <v>51</v>
      </c>
      <c r="H4" s="64"/>
      <c r="I4" s="63" t="s">
        <v>52</v>
      </c>
      <c r="J4" s="115" t="s">
        <v>53</v>
      </c>
    </row>
    <row r="5" spans="1:10" s="2" customFormat="1" ht="16.5" thickBot="1" x14ac:dyDescent="0.25">
      <c r="A5" s="178"/>
      <c r="B5" s="179"/>
      <c r="C5" s="23" t="s">
        <v>2</v>
      </c>
      <c r="D5" s="23" t="s">
        <v>2</v>
      </c>
      <c r="E5" s="82" t="s">
        <v>2</v>
      </c>
      <c r="F5" s="80" t="s">
        <v>2</v>
      </c>
      <c r="G5" s="86" t="s">
        <v>2</v>
      </c>
      <c r="H5" s="79"/>
      <c r="I5" s="78" t="s">
        <v>2</v>
      </c>
      <c r="J5" s="47" t="s">
        <v>2</v>
      </c>
    </row>
    <row r="6" spans="1:10" s="2" customFormat="1" x14ac:dyDescent="0.2">
      <c r="A6" s="156" t="s">
        <v>5</v>
      </c>
      <c r="B6" s="157"/>
      <c r="C6" s="15">
        <v>0</v>
      </c>
      <c r="D6" s="15">
        <v>0</v>
      </c>
      <c r="E6" s="83">
        <f>SUM(C6:D6)</f>
        <v>0</v>
      </c>
      <c r="F6" s="72">
        <v>358</v>
      </c>
      <c r="G6" s="105">
        <f>SUM(E6+F6)</f>
        <v>358</v>
      </c>
      <c r="H6" s="113"/>
      <c r="I6" s="140">
        <v>0</v>
      </c>
      <c r="J6" s="141">
        <f>C6+I6</f>
        <v>0</v>
      </c>
    </row>
    <row r="7" spans="1:10" s="2" customFormat="1" x14ac:dyDescent="0.2">
      <c r="A7" s="145" t="s">
        <v>37</v>
      </c>
      <c r="B7" s="146"/>
      <c r="C7" s="16">
        <v>50</v>
      </c>
      <c r="D7" s="16">
        <v>0</v>
      </c>
      <c r="E7" s="83">
        <f t="shared" ref="E7" si="0">SUM(C7:D7)</f>
        <v>50</v>
      </c>
      <c r="F7" s="74">
        <v>0</v>
      </c>
      <c r="G7" s="104">
        <f t="shared" ref="G7:G8" si="1">SUM(E7+F7)</f>
        <v>50</v>
      </c>
      <c r="H7" s="113"/>
      <c r="I7" s="17">
        <v>0</v>
      </c>
      <c r="J7" s="25">
        <f t="shared" ref="J7:J8" si="2">C7+I7</f>
        <v>50</v>
      </c>
    </row>
    <row r="8" spans="1:10" s="2" customFormat="1" x14ac:dyDescent="0.2">
      <c r="A8" s="145" t="s">
        <v>7</v>
      </c>
      <c r="B8" s="146"/>
      <c r="C8" s="16">
        <v>1300</v>
      </c>
      <c r="D8" s="16">
        <v>0</v>
      </c>
      <c r="E8" s="83">
        <f>SUM(C8:D8)</f>
        <v>1300</v>
      </c>
      <c r="F8" s="72">
        <v>0</v>
      </c>
      <c r="G8" s="105">
        <f t="shared" si="1"/>
        <v>1300</v>
      </c>
      <c r="H8" s="113"/>
      <c r="I8" s="17">
        <v>0</v>
      </c>
      <c r="J8" s="25">
        <f t="shared" si="2"/>
        <v>1300</v>
      </c>
    </row>
    <row r="9" spans="1:10" s="2" customFormat="1" ht="17.649999999999999" customHeight="1" x14ac:dyDescent="0.2">
      <c r="A9" s="143" t="s">
        <v>8</v>
      </c>
      <c r="B9" s="144"/>
      <c r="C9" s="18">
        <f>SUM(C6:C8)</f>
        <v>1350</v>
      </c>
      <c r="D9" s="18">
        <f>SUM(D6:D8)</f>
        <v>0</v>
      </c>
      <c r="E9" s="87">
        <f>SUM(E6:E8)</f>
        <v>1350</v>
      </c>
      <c r="F9" s="18">
        <f>SUM(F6:F8)</f>
        <v>358</v>
      </c>
      <c r="G9" s="87">
        <f>SUM(G6:G8)</f>
        <v>1708</v>
      </c>
      <c r="H9" s="114"/>
      <c r="I9" s="18">
        <f>SUM(I6:I8)</f>
        <v>0</v>
      </c>
      <c r="J9" s="35">
        <f>SUM(J6:J8)</f>
        <v>1350</v>
      </c>
    </row>
    <row r="10" spans="1:10" s="2" customFormat="1" x14ac:dyDescent="0.2">
      <c r="A10" s="145" t="s">
        <v>15</v>
      </c>
      <c r="B10" s="146"/>
      <c r="C10" s="16">
        <v>3100</v>
      </c>
      <c r="D10" s="16">
        <v>0</v>
      </c>
      <c r="E10" s="84">
        <f>SUM(C10:D10)</f>
        <v>3100</v>
      </c>
      <c r="F10" s="16">
        <v>0</v>
      </c>
      <c r="G10" s="106">
        <f>SUM(E10+F10)</f>
        <v>3100</v>
      </c>
      <c r="H10" s="116"/>
      <c r="I10" s="17">
        <v>0</v>
      </c>
      <c r="J10" s="25">
        <f>C10+I10</f>
        <v>3100</v>
      </c>
    </row>
    <row r="11" spans="1:10" s="2" customFormat="1" ht="39.4" customHeight="1" x14ac:dyDescent="0.2">
      <c r="A11" s="143" t="s">
        <v>16</v>
      </c>
      <c r="B11" s="144"/>
      <c r="C11" s="18">
        <f t="shared" ref="C11:J11" si="3">SUM(C10:C10)</f>
        <v>3100</v>
      </c>
      <c r="D11" s="18">
        <f t="shared" si="3"/>
        <v>0</v>
      </c>
      <c r="E11" s="87">
        <f t="shared" si="3"/>
        <v>3100</v>
      </c>
      <c r="F11" s="18">
        <f t="shared" si="3"/>
        <v>0</v>
      </c>
      <c r="G11" s="87">
        <f>SUM(G10:G10)</f>
        <v>3100</v>
      </c>
      <c r="H11" s="114"/>
      <c r="I11" s="18">
        <f t="shared" si="3"/>
        <v>0</v>
      </c>
      <c r="J11" s="35">
        <f t="shared" si="3"/>
        <v>3100</v>
      </c>
    </row>
    <row r="12" spans="1:10" s="2" customFormat="1" x14ac:dyDescent="0.2">
      <c r="A12" s="170" t="s">
        <v>38</v>
      </c>
      <c r="B12" s="171"/>
      <c r="C12" s="19">
        <v>3440</v>
      </c>
      <c r="D12" s="19">
        <v>0</v>
      </c>
      <c r="E12" s="103">
        <f>SUM(C12:D12)</f>
        <v>3440</v>
      </c>
      <c r="F12" s="19">
        <v>0</v>
      </c>
      <c r="G12" s="106">
        <f>SUM(E12+F12)</f>
        <v>3440</v>
      </c>
      <c r="H12" s="116"/>
      <c r="I12" s="20">
        <v>0</v>
      </c>
      <c r="J12" s="25">
        <f>C12+I12</f>
        <v>3440</v>
      </c>
    </row>
    <row r="13" spans="1:10" s="2" customFormat="1" ht="15.4" customHeight="1" x14ac:dyDescent="0.2">
      <c r="A13" s="143" t="s">
        <v>39</v>
      </c>
      <c r="B13" s="144"/>
      <c r="C13" s="18">
        <f>SUM(C12)</f>
        <v>3440</v>
      </c>
      <c r="D13" s="18">
        <f t="shared" ref="D13:I13" si="4">SUM(D12)</f>
        <v>0</v>
      </c>
      <c r="E13" s="87">
        <f t="shared" si="4"/>
        <v>3440</v>
      </c>
      <c r="F13" s="18">
        <v>0</v>
      </c>
      <c r="G13" s="87">
        <f>SUM(G12)</f>
        <v>3440</v>
      </c>
      <c r="H13" s="114"/>
      <c r="I13" s="18">
        <f t="shared" si="4"/>
        <v>0</v>
      </c>
      <c r="J13" s="35">
        <f t="shared" ref="J13" si="5">SUM(J12)</f>
        <v>3440</v>
      </c>
    </row>
    <row r="14" spans="1:10" s="110" customFormat="1" x14ac:dyDescent="0.2">
      <c r="A14" s="110" t="s">
        <v>40</v>
      </c>
      <c r="B14" s="6"/>
      <c r="C14" s="19">
        <v>10000</v>
      </c>
      <c r="D14" s="19">
        <v>0</v>
      </c>
      <c r="E14" s="103">
        <f>SUM(C14:D14)</f>
        <v>10000</v>
      </c>
      <c r="F14" s="19">
        <v>0</v>
      </c>
      <c r="G14" s="106">
        <f>SUM(E14+F14)</f>
        <v>10000</v>
      </c>
      <c r="H14" s="116"/>
      <c r="I14" s="20">
        <v>0</v>
      </c>
      <c r="J14" s="25">
        <f>C14+I14</f>
        <v>10000</v>
      </c>
    </row>
    <row r="15" spans="1:10" s="2" customFormat="1" ht="15.75" x14ac:dyDescent="0.2">
      <c r="A15" s="143" t="s">
        <v>41</v>
      </c>
      <c r="B15" s="181"/>
      <c r="C15" s="18">
        <f>SUM(C14)</f>
        <v>10000</v>
      </c>
      <c r="D15" s="18">
        <f t="shared" ref="D15:J15" si="6">SUM(D14)</f>
        <v>0</v>
      </c>
      <c r="E15" s="87">
        <f t="shared" si="6"/>
        <v>10000</v>
      </c>
      <c r="F15" s="18">
        <f t="shared" si="6"/>
        <v>0</v>
      </c>
      <c r="G15" s="87">
        <f>SUM(G14)</f>
        <v>10000</v>
      </c>
      <c r="H15" s="114"/>
      <c r="I15" s="18">
        <f t="shared" si="6"/>
        <v>0</v>
      </c>
      <c r="J15" s="34">
        <f t="shared" si="6"/>
        <v>10000</v>
      </c>
    </row>
    <row r="16" spans="1:10" s="2" customFormat="1" ht="18.75" thickBot="1" x14ac:dyDescent="0.25">
      <c r="A16" s="174" t="s">
        <v>42</v>
      </c>
      <c r="B16" s="175"/>
      <c r="C16" s="21">
        <f>SUM(C15,C13,C11,C9)</f>
        <v>17890</v>
      </c>
      <c r="D16" s="21">
        <f>SUM(D15,D13,D11,D9)</f>
        <v>0</v>
      </c>
      <c r="E16" s="107">
        <f>SUM(E15,E13,E11,E9)</f>
        <v>17890</v>
      </c>
      <c r="F16" s="21">
        <f>SUM(F15,F13,F11,F9)</f>
        <v>358</v>
      </c>
      <c r="G16" s="107">
        <f>SUM(G15,G13,G11,G9)</f>
        <v>18248</v>
      </c>
      <c r="H16" s="117"/>
      <c r="I16" s="21">
        <f>SUM(I15,I13,I11,I9)</f>
        <v>0</v>
      </c>
      <c r="J16" s="21">
        <f>SUM(J15,J13,J11,J9)</f>
        <v>17890</v>
      </c>
    </row>
  </sheetData>
  <mergeCells count="14">
    <mergeCell ref="A6:B6"/>
    <mergeCell ref="A7:B7"/>
    <mergeCell ref="A1:J1"/>
    <mergeCell ref="A3:B5"/>
    <mergeCell ref="I2:J2"/>
    <mergeCell ref="C2:G2"/>
    <mergeCell ref="A8:B8"/>
    <mergeCell ref="A9:B9"/>
    <mergeCell ref="A16:B16"/>
    <mergeCell ref="A10:B10"/>
    <mergeCell ref="A11:B11"/>
    <mergeCell ref="A12:B12"/>
    <mergeCell ref="A13:B13"/>
    <mergeCell ref="A15:B15"/>
  </mergeCells>
  <conditionalFormatting sqref="G6:J8 G12:J12">
    <cfRule type="cellIs" dxfId="4" priority="7" stopIfTrue="1" operator="lessThan">
      <formula>0</formula>
    </cfRule>
  </conditionalFormatting>
  <conditionalFormatting sqref="G10:J10">
    <cfRule type="cellIs" dxfId="3" priority="3" stopIfTrue="1" operator="lessThan">
      <formula>0</formula>
    </cfRule>
  </conditionalFormatting>
  <conditionalFormatting sqref="G14:J14">
    <cfRule type="cellIs" dxfId="2" priority="1" stopIfTrue="1" operator="lessThan">
      <formula>0</formula>
    </cfRule>
  </conditionalFormatting>
  <pageMargins left="0.70866141732283472" right="0.70866141732283472" top="0.74803149606299213" bottom="0.74803149606299213" header="0.31496062992125984" footer="0.31496062992125984"/>
  <pageSetup paperSize="9" scale="43" orientation="portrait" r:id="rId1"/>
  <headerFooter>
    <oddHeader>&amp;RAnnex A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4F32FB-FD6C-4D32-BA5E-E0DFC2E63250}">
  <sheetPr>
    <pageSetUpPr fitToPage="1"/>
  </sheetPr>
  <dimension ref="A1:J9"/>
  <sheetViews>
    <sheetView zoomScale="77" zoomScaleNormal="77" workbookViewId="0">
      <selection activeCell="K20" sqref="K20"/>
    </sheetView>
  </sheetViews>
  <sheetFormatPr defaultRowHeight="15" x14ac:dyDescent="0.2"/>
  <cols>
    <col min="2" max="2" width="53.77734375" customWidth="1"/>
    <col min="3" max="3" width="13.21875" customWidth="1"/>
    <col min="4" max="4" width="14.33203125" customWidth="1"/>
    <col min="5" max="5" width="11.5546875" customWidth="1"/>
    <col min="6" max="6" width="11.77734375" customWidth="1"/>
    <col min="7" max="7" width="14.21875" customWidth="1"/>
    <col min="8" max="8" width="4.21875" customWidth="1"/>
    <col min="9" max="9" width="18.21875" customWidth="1"/>
    <col min="10" max="10" width="16" customWidth="1"/>
  </cols>
  <sheetData>
    <row r="1" spans="1:10" s="2" customFormat="1" ht="40.15" customHeight="1" thickBot="1" x14ac:dyDescent="0.25">
      <c r="A1" s="147" t="s">
        <v>0</v>
      </c>
      <c r="B1" s="148"/>
      <c r="C1" s="148"/>
      <c r="D1" s="148"/>
      <c r="E1" s="148"/>
      <c r="F1" s="148"/>
      <c r="G1" s="148"/>
      <c r="H1" s="148"/>
      <c r="I1" s="148"/>
      <c r="J1" s="149"/>
    </row>
    <row r="2" spans="1:10" s="2" customFormat="1" ht="90" customHeight="1" thickBot="1" x14ac:dyDescent="0.25">
      <c r="A2" s="70"/>
      <c r="B2" s="65"/>
      <c r="C2" s="168" t="s">
        <v>62</v>
      </c>
      <c r="D2" s="169"/>
      <c r="E2" s="169"/>
      <c r="F2" s="169"/>
      <c r="G2" s="169"/>
      <c r="H2" s="46"/>
      <c r="I2" s="160" t="s">
        <v>57</v>
      </c>
      <c r="J2" s="161"/>
    </row>
    <row r="3" spans="1:10" s="2" customFormat="1" ht="80.650000000000006" customHeight="1" x14ac:dyDescent="0.2">
      <c r="A3" s="182" t="s">
        <v>1</v>
      </c>
      <c r="B3" s="183"/>
      <c r="C3" s="13" t="s">
        <v>63</v>
      </c>
      <c r="D3" s="13" t="s">
        <v>45</v>
      </c>
      <c r="E3" s="91" t="s">
        <v>3</v>
      </c>
      <c r="F3" s="14" t="s">
        <v>60</v>
      </c>
      <c r="G3" s="95" t="s">
        <v>61</v>
      </c>
      <c r="H3" s="75"/>
      <c r="I3" s="14" t="s">
        <v>76</v>
      </c>
      <c r="J3" s="71" t="s">
        <v>58</v>
      </c>
    </row>
    <row r="4" spans="1:10" s="2" customFormat="1" ht="22.9" customHeight="1" x14ac:dyDescent="0.2">
      <c r="A4" s="176"/>
      <c r="B4" s="177"/>
      <c r="C4" s="62" t="s">
        <v>47</v>
      </c>
      <c r="D4" s="62" t="s">
        <v>48</v>
      </c>
      <c r="E4" s="81" t="s">
        <v>49</v>
      </c>
      <c r="F4" s="63" t="s">
        <v>50</v>
      </c>
      <c r="G4" s="112" t="s">
        <v>51</v>
      </c>
      <c r="H4" s="64"/>
      <c r="I4" s="63" t="s">
        <v>52</v>
      </c>
      <c r="J4" s="115" t="s">
        <v>53</v>
      </c>
    </row>
    <row r="5" spans="1:10" s="2" customFormat="1" ht="16.5" thickBot="1" x14ac:dyDescent="0.25">
      <c r="A5" s="178"/>
      <c r="B5" s="179"/>
      <c r="C5" s="23" t="s">
        <v>2</v>
      </c>
      <c r="D5" s="23" t="s">
        <v>2</v>
      </c>
      <c r="E5" s="82" t="s">
        <v>2</v>
      </c>
      <c r="F5" s="78" t="s">
        <v>2</v>
      </c>
      <c r="G5" s="86" t="s">
        <v>2</v>
      </c>
      <c r="H5" s="79"/>
      <c r="I5" s="78" t="s">
        <v>2</v>
      </c>
      <c r="J5" s="47" t="s">
        <v>2</v>
      </c>
    </row>
    <row r="6" spans="1:10" s="2" customFormat="1" x14ac:dyDescent="0.2">
      <c r="A6" s="156" t="s">
        <v>55</v>
      </c>
      <c r="B6" s="157"/>
      <c r="C6" s="15">
        <v>-39</v>
      </c>
      <c r="D6" s="15">
        <v>39</v>
      </c>
      <c r="E6" s="83">
        <f>SUM(C6:D6)</f>
        <v>0</v>
      </c>
      <c r="F6" s="72">
        <v>-1073</v>
      </c>
      <c r="G6" s="105">
        <f>SUM(E6+F6)</f>
        <v>-1073</v>
      </c>
      <c r="H6" s="113"/>
      <c r="I6" s="140">
        <v>-10</v>
      </c>
      <c r="J6" s="141">
        <f>C6+I6</f>
        <v>-49</v>
      </c>
    </row>
    <row r="7" spans="1:10" s="2" customFormat="1" x14ac:dyDescent="0.2">
      <c r="A7" s="145" t="s">
        <v>40</v>
      </c>
      <c r="B7" s="146"/>
      <c r="C7" s="16">
        <v>1500</v>
      </c>
      <c r="D7" s="16">
        <v>-1500</v>
      </c>
      <c r="E7" s="83">
        <f t="shared" ref="E7" si="0">SUM(C7:D7)</f>
        <v>0</v>
      </c>
      <c r="F7" s="74">
        <v>1530</v>
      </c>
      <c r="G7" s="104">
        <f t="shared" ref="G7" si="1">SUM(E7+F7)</f>
        <v>1530</v>
      </c>
      <c r="H7" s="113"/>
      <c r="I7" s="17">
        <v>0</v>
      </c>
      <c r="J7" s="36">
        <f t="shared" ref="J7" si="2">C7+I7</f>
        <v>1500</v>
      </c>
    </row>
    <row r="8" spans="1:10" s="2" customFormat="1" ht="17.649999999999999" customHeight="1" x14ac:dyDescent="0.2">
      <c r="A8" s="143" t="s">
        <v>8</v>
      </c>
      <c r="B8" s="144"/>
      <c r="C8" s="18">
        <f>C7+C6</f>
        <v>1461</v>
      </c>
      <c r="D8" s="18">
        <f>D7+D6</f>
        <v>-1461</v>
      </c>
      <c r="E8" s="87">
        <f>SUM(E6:E7)</f>
        <v>0</v>
      </c>
      <c r="F8" s="18">
        <f>F7+F6</f>
        <v>457</v>
      </c>
      <c r="G8" s="87">
        <f>SUM(G6:G7)</f>
        <v>457</v>
      </c>
      <c r="H8" s="114"/>
      <c r="I8" s="18">
        <f>SUM(I6:I7)</f>
        <v>-10</v>
      </c>
      <c r="J8" s="35">
        <f>SUM(J6:J7)</f>
        <v>1451</v>
      </c>
    </row>
    <row r="9" spans="1:10" s="2" customFormat="1" ht="18.75" thickBot="1" x14ac:dyDescent="0.25">
      <c r="A9" s="174" t="s">
        <v>42</v>
      </c>
      <c r="B9" s="175"/>
      <c r="C9" s="21">
        <f>C8</f>
        <v>1461</v>
      </c>
      <c r="D9" s="21">
        <f t="shared" ref="D9:J9" si="3">SUM(D8)</f>
        <v>-1461</v>
      </c>
      <c r="E9" s="107">
        <f t="shared" si="3"/>
        <v>0</v>
      </c>
      <c r="F9" s="21">
        <f t="shared" si="3"/>
        <v>457</v>
      </c>
      <c r="G9" s="107">
        <f t="shared" si="3"/>
        <v>457</v>
      </c>
      <c r="H9" s="114"/>
      <c r="I9" s="21">
        <f t="shared" si="3"/>
        <v>-10</v>
      </c>
      <c r="J9" s="21">
        <f t="shared" si="3"/>
        <v>1451</v>
      </c>
    </row>
  </sheetData>
  <mergeCells count="8">
    <mergeCell ref="A8:B8"/>
    <mergeCell ref="A9:B9"/>
    <mergeCell ref="A1:J1"/>
    <mergeCell ref="I2:J2"/>
    <mergeCell ref="A3:B5"/>
    <mergeCell ref="A6:B6"/>
    <mergeCell ref="A7:B7"/>
    <mergeCell ref="C2:G2"/>
  </mergeCells>
  <conditionalFormatting sqref="G6:J7">
    <cfRule type="cellIs" dxfId="1" priority="3" stopIfTrue="1" operator="lessThan">
      <formula>0</formula>
    </cfRule>
  </conditionalFormatting>
  <pageMargins left="0.70866141732283472" right="0.70866141732283472" top="0.74803149606299213" bottom="0.74803149606299213" header="0.31496062992125984" footer="0.31496062992125984"/>
  <pageSetup paperSize="9" scale="43" orientation="portrait" r:id="rId1"/>
  <headerFooter>
    <oddHeader>&amp;RAnnex A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548304-06BC-4B69-AB77-A77DAF23A400}">
  <sheetPr>
    <pageSetUpPr fitToPage="1"/>
  </sheetPr>
  <dimension ref="A1:J11"/>
  <sheetViews>
    <sheetView zoomScale="86" zoomScaleNormal="86" workbookViewId="0">
      <selection activeCell="E32" sqref="E32"/>
    </sheetView>
  </sheetViews>
  <sheetFormatPr defaultRowHeight="15" x14ac:dyDescent="0.2"/>
  <cols>
    <col min="2" max="2" width="41.5546875" customWidth="1"/>
    <col min="3" max="3" width="10.21875" customWidth="1"/>
    <col min="4" max="4" width="11.77734375" customWidth="1"/>
    <col min="5" max="5" width="12.77734375" customWidth="1"/>
    <col min="6" max="6" width="9.44140625" customWidth="1"/>
    <col min="7" max="7" width="11" customWidth="1"/>
    <col min="8" max="8" width="3.44140625" customWidth="1"/>
    <col min="9" max="9" width="15.21875" bestFit="1" customWidth="1"/>
    <col min="10" max="10" width="16.109375" customWidth="1"/>
  </cols>
  <sheetData>
    <row r="1" spans="1:10" s="2" customFormat="1" ht="34.5" customHeight="1" thickBot="1" x14ac:dyDescent="0.25">
      <c r="A1" s="147" t="s">
        <v>0</v>
      </c>
      <c r="B1" s="148"/>
      <c r="C1" s="148"/>
      <c r="D1" s="148"/>
      <c r="E1" s="148"/>
      <c r="F1" s="148"/>
      <c r="G1" s="148"/>
      <c r="H1" s="148"/>
      <c r="I1" s="148"/>
      <c r="J1" s="149"/>
    </row>
    <row r="2" spans="1:10" s="2" customFormat="1" ht="85.15" customHeight="1" thickBot="1" x14ac:dyDescent="0.25">
      <c r="A2" s="70"/>
      <c r="B2" s="65"/>
      <c r="C2" s="168" t="s">
        <v>62</v>
      </c>
      <c r="D2" s="169"/>
      <c r="E2" s="169"/>
      <c r="F2" s="169"/>
      <c r="G2" s="169"/>
      <c r="H2" s="46"/>
      <c r="I2" s="160" t="s">
        <v>57</v>
      </c>
      <c r="J2" s="161"/>
    </row>
    <row r="3" spans="1:10" s="2" customFormat="1" ht="84" customHeight="1" x14ac:dyDescent="0.2">
      <c r="A3" s="182" t="s">
        <v>1</v>
      </c>
      <c r="B3" s="183"/>
      <c r="C3" s="13" t="s">
        <v>63</v>
      </c>
      <c r="D3" s="13" t="s">
        <v>45</v>
      </c>
      <c r="E3" s="91" t="s">
        <v>3</v>
      </c>
      <c r="F3" s="14" t="s">
        <v>60</v>
      </c>
      <c r="G3" s="95" t="s">
        <v>61</v>
      </c>
      <c r="H3" s="75"/>
      <c r="I3" s="14" t="s">
        <v>76</v>
      </c>
      <c r="J3" s="71" t="s">
        <v>58</v>
      </c>
    </row>
    <row r="4" spans="1:10" s="2" customFormat="1" ht="21.4" customHeight="1" x14ac:dyDescent="0.2">
      <c r="A4" s="176"/>
      <c r="B4" s="177"/>
      <c r="C4" s="62" t="s">
        <v>47</v>
      </c>
      <c r="D4" s="62" t="s">
        <v>48</v>
      </c>
      <c r="E4" s="81" t="s">
        <v>49</v>
      </c>
      <c r="F4" s="63" t="s">
        <v>50</v>
      </c>
      <c r="G4" s="85" t="s">
        <v>51</v>
      </c>
      <c r="H4" s="64"/>
      <c r="I4" s="63" t="s">
        <v>52</v>
      </c>
      <c r="J4" s="115" t="s">
        <v>53</v>
      </c>
    </row>
    <row r="5" spans="1:10" s="2" customFormat="1" ht="16.5" thickBot="1" x14ac:dyDescent="0.25">
      <c r="A5" s="178"/>
      <c r="B5" s="179"/>
      <c r="C5" s="23" t="s">
        <v>2</v>
      </c>
      <c r="D5" s="23" t="s">
        <v>2</v>
      </c>
      <c r="E5" s="82" t="s">
        <v>2</v>
      </c>
      <c r="F5" s="48" t="s">
        <v>2</v>
      </c>
      <c r="G5" s="86" t="s">
        <v>2</v>
      </c>
      <c r="H5" s="42"/>
      <c r="I5" s="61" t="s">
        <v>2</v>
      </c>
      <c r="J5" s="47" t="s">
        <v>2</v>
      </c>
    </row>
    <row r="6" spans="1:10" s="2" customFormat="1" ht="15.75" thickBot="1" x14ac:dyDescent="0.25">
      <c r="A6" s="156" t="s">
        <v>43</v>
      </c>
      <c r="B6" s="184"/>
      <c r="C6" s="26">
        <v>226</v>
      </c>
      <c r="D6" s="26">
        <v>0</v>
      </c>
      <c r="E6" s="108">
        <v>226</v>
      </c>
      <c r="F6" s="26">
        <v>0</v>
      </c>
      <c r="G6" s="108">
        <f>C6+F6</f>
        <v>226</v>
      </c>
      <c r="H6" s="118"/>
      <c r="I6" s="26">
        <v>0</v>
      </c>
      <c r="J6" s="26">
        <f>C6+I6</f>
        <v>226</v>
      </c>
    </row>
    <row r="7" spans="1:10" s="2" customFormat="1" ht="16.5" thickBot="1" x14ac:dyDescent="0.25">
      <c r="A7" s="185" t="s">
        <v>56</v>
      </c>
      <c r="B7" s="186"/>
      <c r="C7" s="27">
        <f>SUM(C6)</f>
        <v>226</v>
      </c>
      <c r="D7" s="27">
        <f t="shared" ref="D7:J8" si="0">SUM(D6)</f>
        <v>0</v>
      </c>
      <c r="E7" s="109">
        <f t="shared" si="0"/>
        <v>226</v>
      </c>
      <c r="F7" s="27">
        <f>SUM(F6)</f>
        <v>0</v>
      </c>
      <c r="G7" s="109">
        <f>SUM(G6)</f>
        <v>226</v>
      </c>
      <c r="H7" s="119"/>
      <c r="I7" s="27">
        <f t="shared" si="0"/>
        <v>0</v>
      </c>
      <c r="J7" s="27">
        <f t="shared" si="0"/>
        <v>226</v>
      </c>
    </row>
    <row r="8" spans="1:10" s="2" customFormat="1" ht="18.75" thickBot="1" x14ac:dyDescent="0.25">
      <c r="A8" s="174" t="s">
        <v>42</v>
      </c>
      <c r="B8" s="175"/>
      <c r="C8" s="21">
        <f>SUM(C7)</f>
        <v>226</v>
      </c>
      <c r="D8" s="21">
        <f t="shared" si="0"/>
        <v>0</v>
      </c>
      <c r="E8" s="107">
        <f t="shared" si="0"/>
        <v>226</v>
      </c>
      <c r="F8" s="21">
        <f>SUM(F7)</f>
        <v>0</v>
      </c>
      <c r="G8" s="107">
        <f>SUM(G7)</f>
        <v>226</v>
      </c>
      <c r="H8" s="117"/>
      <c r="I8" s="21">
        <f t="shared" si="0"/>
        <v>0</v>
      </c>
      <c r="J8" s="21">
        <f t="shared" si="0"/>
        <v>226</v>
      </c>
    </row>
    <row r="9" spans="1:10" x14ac:dyDescent="0.2">
      <c r="I9" s="3"/>
    </row>
    <row r="11" spans="1:10" x14ac:dyDescent="0.2">
      <c r="I11" s="3"/>
    </row>
  </sheetData>
  <mergeCells count="7">
    <mergeCell ref="A8:B8"/>
    <mergeCell ref="A6:B6"/>
    <mergeCell ref="A7:B7"/>
    <mergeCell ref="A1:J1"/>
    <mergeCell ref="A3:B5"/>
    <mergeCell ref="I2:J2"/>
    <mergeCell ref="C2:G2"/>
  </mergeCells>
  <conditionalFormatting sqref="C6:J7">
    <cfRule type="cellIs" dxfId="0" priority="1" stopIfTrue="1" operator="lessThan">
      <formula>0</formula>
    </cfRule>
  </conditionalFormatting>
  <pageMargins left="0.70866141732283472" right="0.70866141732283472" top="0.74803149606299213" bottom="0.74803149606299213" header="0.31496062992125984" footer="0.31496062992125984"/>
  <pageSetup paperSize="9" scale="51" orientation="portrait" r:id="rId1"/>
  <headerFooter>
    <oddHeader>&amp;RAnnex  A</oddHeader>
  </headerFooter>
</worksheet>
</file>

<file path=customXml/_rels/item2.xml.rels>&#65279;<?xml version="1.0" encoding="utf-8"?><Relationships xmlns="http://schemas.openxmlformats.org/package/2006/relationships"><Relationship Type="http://schemas.openxmlformats.org/officeDocument/2006/relationships/customXmlProps" Target="/customXml/itemProps2.xml" Id="Rd3c4172d526e4b2384ade4b889302c76" /></Relationships>
</file>

<file path=customXml/item2.xml><?xml version="1.0" encoding="utf-8"?>
<metadata xmlns="http://www.objective.com/ecm/document/metadata/FF3C5B18883D4E21973B57C2EEED7FD1" version="1.0.0">
  <systemFields>
    <field name="Objective-Id">
      <value order="0">A60394642</value>
    </field>
    <field name="Objective-Title">
      <value order="0">04 - CSSJ paper to the ESJ Committee (E) - Annex A - BEL Tables</value>
    </field>
    <field name="Objective-Description">
      <value order="0"/>
    </field>
    <field name="Objective-CreationStamp">
      <value order="0">2025-11-06T11:16:01Z</value>
    </field>
    <field name="Objective-IsApproved">
      <value order="0">false</value>
    </field>
    <field name="Objective-IsPublished">
      <value order="0">false</value>
    </field>
    <field name="Objective-DatePublished">
      <value order="0"/>
    </field>
    <field name="Objective-ModificationStamp">
      <value order="0">2025-11-06T12:32:33Z</value>
    </field>
    <field name="Objective-Owner">
      <value order="0">Llewellyn, Michael (CSI - Budget &amp; Government Business Division)</value>
    </field>
    <field name="Objective-Path">
      <value order="0">Objective Global Folder:#Business File Plan:WG Organisational Groups:Post April 2024 - Corporate Services &amp; Inspectorates:Corporate Services &amp; Inspectorates (CSI) - Welsh Treasury - Budget and Government Business:1 - Save:BGB - Budget Policy and Delivery - 2025-2026:2026-27 Budget:Draft Budget 2026-27:Budget Policy &amp; Delivery - Draft Budget - Scrutiny - 2026-2027:05 - Final versions of evidence papers and additional information sent to committees</value>
    </field>
    <field name="Objective-Parent">
      <value order="0">05 - Final versions of evidence papers and additional information sent to committees</value>
    </field>
    <field name="Objective-State">
      <value order="0">Being Drafted</value>
    </field>
    <field name="Objective-VersionId">
      <value order="0">vA109030193</value>
    </field>
    <field name="Objective-Version">
      <value order="0">0.1</value>
    </field>
    <field name="Objective-VersionNumber">
      <value order="0">1</value>
    </field>
    <field name="Objective-VersionComment">
      <value order="0">First version</value>
    </field>
    <field name="Objective-FileNumber">
      <value order="0">qA2298212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2025-11-06T00:00:00Z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2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</vt:i4>
      </vt:variant>
    </vt:vector>
  </HeadingPairs>
  <TitlesOfParts>
    <vt:vector size="7" baseType="lpstr">
      <vt:lpstr>SJ MEG</vt:lpstr>
      <vt:lpstr>Fiscal Resource</vt:lpstr>
      <vt:lpstr>Non-Fiscal Resource</vt:lpstr>
      <vt:lpstr>General Capital</vt:lpstr>
      <vt:lpstr>FT Capital</vt:lpstr>
      <vt:lpstr>AME</vt:lpstr>
      <vt:lpstr>'SJ MEG'!Print_Area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Griffiths, Debbie A (ECWL - Director General ECWL - PSWL Operations Division)</dc:creator>
  <cp:lastModifiedBy>Williams, Kris (ECWL - ECWL Operations Division)</cp:lastModifiedBy>
  <cp:lastPrinted>2024-12-02T08:24:15Z</cp:lastPrinted>
  <dcterms:created xsi:type="dcterms:W3CDTF">2024-11-11T09:25:13Z</dcterms:created>
  <dcterms:modified xsi:type="dcterms:W3CDTF">2025-11-03T11:11:51Z</dcterms:modified>
</cp:coreProperties>
</file>

<file path=docProps/custom.xml><?xml version="1.0" encoding="utf-8"?>
<op:Properties xmlns:vt="http://schemas.openxmlformats.org/officeDocument/2006/docPropsVTypes" xmlns:op="http://schemas.openxmlformats.org/officeDocument/2006/custom-properties">
  <op:property fmtid="{D5CDD505-2E9C-101B-9397-08002B2CF9AE}" pid="2" name="Checked by">
    <vt:lpwstr>32123</vt:lpwstr>
  </op:property>
  <op:property fmtid="{D5CDD505-2E9C-101B-9397-08002B2CF9AE}" pid="3" name="Objective-Comment">
    <vt:lpwstr/>
  </op:property>
  <op:property fmtid="{D5CDD505-2E9C-101B-9397-08002B2CF9AE}" pid="4" name="Customer-Id">
    <vt:lpwstr>FF3C5B18883D4E21973B57C2EEED7FD1</vt:lpwstr>
  </op:property>
  <op:property fmtid="{D5CDD505-2E9C-101B-9397-08002B2CF9AE}" pid="5" name="Objective-Id">
    <vt:lpwstr>A60394642</vt:lpwstr>
  </op:property>
  <op:property fmtid="{D5CDD505-2E9C-101B-9397-08002B2CF9AE}" pid="6" name="Objective-Title">
    <vt:lpwstr>04 - CSSJ paper to the ESJ Committee (E) - Annex A - BEL Tables</vt:lpwstr>
  </op:property>
  <op:property fmtid="{D5CDD505-2E9C-101B-9397-08002B2CF9AE}" pid="7" name="Objective-Description">
    <vt:lpwstr/>
  </op:property>
  <op:property fmtid="{D5CDD505-2E9C-101B-9397-08002B2CF9AE}" pid="8" name="Objective-CreationStamp">
    <vt:filetime>2025-11-06T11:16:01Z</vt:filetime>
  </op:property>
  <op:property fmtid="{D5CDD505-2E9C-101B-9397-08002B2CF9AE}" pid="9" name="Objective-IsApproved">
    <vt:bool>false</vt:bool>
  </op:property>
  <op:property fmtid="{D5CDD505-2E9C-101B-9397-08002B2CF9AE}" pid="10" name="Objective-IsPublished">
    <vt:bool>false</vt:bool>
  </op:property>
  <op:property fmtid="{D5CDD505-2E9C-101B-9397-08002B2CF9AE}" pid="11" name="Objective-DatePublished">
    <vt:lpwstr/>
  </op:property>
  <op:property fmtid="{D5CDD505-2E9C-101B-9397-08002B2CF9AE}" pid="12" name="Objective-ModificationStamp">
    <vt:filetime>2025-11-06T12:32:33Z</vt:filetime>
  </op:property>
  <op:property fmtid="{D5CDD505-2E9C-101B-9397-08002B2CF9AE}" pid="13" name="Objective-Owner">
    <vt:lpwstr>Llewellyn, Michael (CSI - Budget &amp; Government Business Division)</vt:lpwstr>
  </op:property>
  <op:property fmtid="{D5CDD505-2E9C-101B-9397-08002B2CF9AE}" pid="14" name="Objective-Path">
    <vt:lpwstr>Objective Global Folder:#Business File Plan:WG Organisational Groups:Post April 2024 - Corporate Services &amp; Inspectorates:Corporate Services &amp; Inspectorates (CSI) - Welsh Treasury - Budget and Government Business:1 - Save:BGB - Budget Policy and Delivery - 2025-2026:2026-27 Budget:Draft Budget 2026-27:Budget Policy &amp; Delivery - Draft Budget - Scrutiny - 2026-2027:05 - Final versions of evidence papers and additional information sent to committees:</vt:lpwstr>
  </op:property>
  <op:property fmtid="{D5CDD505-2E9C-101B-9397-08002B2CF9AE}" pid="15" name="Objective-Parent">
    <vt:lpwstr>05 - Final versions of evidence papers and additional information sent to committees</vt:lpwstr>
  </op:property>
  <op:property fmtid="{D5CDD505-2E9C-101B-9397-08002B2CF9AE}" pid="16" name="Objective-State">
    <vt:lpwstr>Being Drafted</vt:lpwstr>
  </op:property>
  <op:property fmtid="{D5CDD505-2E9C-101B-9397-08002B2CF9AE}" pid="17" name="Objective-VersionId">
    <vt:lpwstr>vA109030193</vt:lpwstr>
  </op:property>
  <op:property fmtid="{D5CDD505-2E9C-101B-9397-08002B2CF9AE}" pid="18" name="Objective-Version">
    <vt:lpwstr>0.1</vt:lpwstr>
  </op:property>
  <op:property fmtid="{D5CDD505-2E9C-101B-9397-08002B2CF9AE}" pid="19" name="Objective-VersionNumber">
    <vt:r8>1</vt:r8>
  </op:property>
  <op:property fmtid="{D5CDD505-2E9C-101B-9397-08002B2CF9AE}" pid="20" name="Objective-VersionComment">
    <vt:lpwstr>First version</vt:lpwstr>
  </op:property>
  <op:property fmtid="{D5CDD505-2E9C-101B-9397-08002B2CF9AE}" pid="21" name="Objective-FileNumber">
    <vt:lpwstr/>
  </op:property>
  <op:property fmtid="{D5CDD505-2E9C-101B-9397-08002B2CF9AE}" pid="22" name="Objective-Classification">
    <vt:lpwstr>[Inherited - Official]</vt:lpwstr>
  </op:property>
  <op:property fmtid="{D5CDD505-2E9C-101B-9397-08002B2CF9AE}" pid="23" name="Objective-Caveats">
    <vt:lpwstr/>
  </op:property>
  <op:property fmtid="{D5CDD505-2E9C-101B-9397-08002B2CF9AE}" pid="24" name="Objective-Date Acquired">
    <vt:filetime>2025-11-06T00:00:00Z</vt:filetime>
  </op:property>
  <op:property fmtid="{D5CDD505-2E9C-101B-9397-08002B2CF9AE}" pid="25" name="Objective-Official Translation">
    <vt:lpwstr/>
  </op:property>
  <op:property fmtid="{D5CDD505-2E9C-101B-9397-08002B2CF9AE}" pid="26" name="Objective-Connect Creator">
    <vt:lpwstr/>
  </op:property>
</op:Properties>
</file>