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tables/table1.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hidePivotFieldList="1"/>
  <mc:AlternateContent xmlns:mc="http://schemas.openxmlformats.org/markup-compatibility/2006">
    <mc:Choice Requires="x15">
      <x15ac:absPath xmlns:x15ac="http://schemas.microsoft.com/office/spreadsheetml/2010/11/ac" url="https://wales365uk-my.sharepoint.com/personal/louise_fulker_gov_wales/Documents/Downloads/"/>
    </mc:Choice>
  </mc:AlternateContent>
  <xr:revisionPtr revIDLastSave="0" documentId="8_{44855FBF-9E88-4F30-A98B-87143FD5D137}" xr6:coauthVersionLast="47" xr6:coauthVersionMax="47" xr10:uidLastSave="{00000000-0000-0000-0000-000000000000}"/>
  <workbookProtection lockStructure="1"/>
  <bookViews>
    <workbookView xWindow="-110" yWindow="-110" windowWidth="19420" windowHeight="10300" tabRatio="863" xr2:uid="{00000000-000D-0000-FFFF-FFFF00000000}"/>
  </bookViews>
  <sheets>
    <sheet name="FrontPage" sheetId="1" r:id="rId1"/>
    <sheet name="Page1" sheetId="2" r:id="rId2"/>
    <sheet name="Transfer" sheetId="3" state="hidden" r:id="rId3"/>
    <sheet name="Details" sheetId="4" state="hidden" r:id="rId4"/>
    <sheet name="Language" sheetId="5" state="hidden" r:id="rId5"/>
    <sheet name="Guidance Notes - English" sheetId="7" r:id="rId6"/>
    <sheet name="Nodiadau Cyfarwyddyd - Cymraeg" sheetId="8" r:id="rId7"/>
  </sheets>
  <definedNames>
    <definedName name="_tab1">Transfer!$A$1:$F$101</definedName>
    <definedName name="Addresses">Details!$I$3:$U$25</definedName>
    <definedName name="Authority">Details!$A$3:$C$26</definedName>
    <definedName name="Certification">'Guidance Notes - English'!$B$142</definedName>
    <definedName name="Charity_relief">'Guidance Notes - English'!$B$121</definedName>
    <definedName name="Costs_of_collection">'Guidance Notes - English'!$B$136</definedName>
    <definedName name="Discretionary_reliefs">'Guidance Notes - English'!$B$119</definedName>
    <definedName name="Introduction">'Guidance Notes - English'!$B$39</definedName>
    <definedName name="Lang">FrontPage!$P$8</definedName>
    <definedName name="letter">Transfer!$L$1:$M$100</definedName>
    <definedName name="Losses_in_collection">'Guidance Notes - English'!$B$133</definedName>
    <definedName name="Mandatory_reliefs">'Guidance Notes - English'!$B$75</definedName>
    <definedName name="Mult">Page1!$J$12</definedName>
    <definedName name="Net_rate_yield">'Guidance Notes - English'!$B$130</definedName>
    <definedName name="Non_profit_making_bodies">'Guidance Notes - English'!$B$127</definedName>
    <definedName name="Page1">Page1!$C$8:$U$44</definedName>
    <definedName name="_xlnm.Print_Area" localSheetId="5">'Guidance Notes - English'!$B$1:$B$145</definedName>
    <definedName name="Provisional_calculation_of_contribution_to_the_pool">'Guidance Notes - English'!$B$139</definedName>
    <definedName name="Registered_community_amateur_sports_clubs_relief">'Guidance Notes - English'!$B$124</definedName>
    <definedName name="Rhagymadrodd">'Nodiadau Cyfarwyddyd - Cymraeg'!$B$39</definedName>
    <definedName name="Rhyddhad_gorfodol">'Nodiadau Cyfarwyddyd - Cymraeg'!$B$75</definedName>
    <definedName name="Rhyddhad_yn_ôl_disgresiwn">'Nodiadau Cyfarwyddyd - Cymraeg'!$B$119</definedName>
    <definedName name="Small_business_rate_relief">'Guidance Notes - English'!#REF!</definedName>
    <definedName name="Summary">Page1!$C$8:$U$36</definedName>
    <definedName name="UANumber">Details!$B$29</definedName>
    <definedName name="year">FrontPage!$P$1</definedName>
    <definedName name="Year_Less_1">#REF!</definedName>
    <definedName name="YearCode">#REF!</definedName>
    <definedName name="YearMain">#REF!</definedName>
    <definedName name="Z_4208BC9E_2AAB_4DAD_86BE_444012070AEC_.wvu.Cols" localSheetId="0" hidden="1">FrontPage!$H:$H</definedName>
    <definedName name="Z_4208BC9E_2AAB_4DAD_86BE_444012070AEC_.wvu.PrintArea" localSheetId="0" hidden="1">FrontPage!$B$1:$M$35</definedName>
    <definedName name="Z_4208BC9E_2AAB_4DAD_86BE_444012070AEC_.wvu.PrintArea" localSheetId="1" hidden="1">Page1!$B$2:$U$44</definedName>
  </definedNames>
  <calcPr calcId="191029"/>
  <customWorkbookViews>
    <customWorkbookView name="kellyf - Personal View" guid="{4208BC9E-2AAB-4DAD-86BE-444012070AEC}" mergeInterval="0" personalView="1" maximized="1" windowWidth="1020" windowHeight="602" activeSheetId="1"/>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4" i="3" l="1"/>
  <c r="K14" i="3" s="1"/>
  <c r="R35" i="2"/>
  <c r="F25" i="3" s="1"/>
  <c r="K25" i="3" s="1"/>
  <c r="F2" i="5"/>
  <c r="E2" i="5"/>
  <c r="R19" i="2"/>
  <c r="F10" i="3" s="1"/>
  <c r="K10" i="3" s="1"/>
  <c r="U32" i="2"/>
  <c r="F97" i="3" s="1"/>
  <c r="U21" i="2"/>
  <c r="F87" i="3" s="1"/>
  <c r="F36" i="3"/>
  <c r="K36" i="3" s="1"/>
  <c r="T19" i="2"/>
  <c r="F60" i="3" s="1"/>
  <c r="K60" i="3" s="1"/>
  <c r="U15" i="2"/>
  <c r="F81" i="3" s="1"/>
  <c r="F32" i="3"/>
  <c r="K32" i="3" s="1"/>
  <c r="U17" i="2"/>
  <c r="F83" i="3" s="1"/>
  <c r="U18" i="2"/>
  <c r="F84" i="3" s="1"/>
  <c r="F3" i="3"/>
  <c r="K3" i="3" s="1"/>
  <c r="F5" i="3"/>
  <c r="K5" i="3" s="1"/>
  <c r="F6" i="3"/>
  <c r="K6" i="3" s="1"/>
  <c r="F7" i="3"/>
  <c r="K7" i="3" s="1"/>
  <c r="F8" i="3"/>
  <c r="K8" i="3" s="1"/>
  <c r="F9" i="3"/>
  <c r="K9" i="3" s="1"/>
  <c r="F11" i="3"/>
  <c r="K11" i="3" s="1"/>
  <c r="F12" i="3"/>
  <c r="K12" i="3" s="1"/>
  <c r="F20" i="3"/>
  <c r="K20" i="3" s="1"/>
  <c r="F21" i="3"/>
  <c r="K21" i="3" s="1"/>
  <c r="F22" i="3"/>
  <c r="K22" i="3" s="1"/>
  <c r="F27" i="3"/>
  <c r="K27" i="3" s="1"/>
  <c r="F28" i="3"/>
  <c r="K28" i="3" s="1"/>
  <c r="F30" i="3"/>
  <c r="K30" i="3" s="1"/>
  <c r="F38" i="3"/>
  <c r="K38" i="3" s="1"/>
  <c r="F45" i="3"/>
  <c r="K45" i="3" s="1"/>
  <c r="F46" i="3"/>
  <c r="K46" i="3" s="1"/>
  <c r="F47" i="3"/>
  <c r="K47" i="3" s="1"/>
  <c r="F52" i="3"/>
  <c r="K52" i="3" s="1"/>
  <c r="F53" i="3"/>
  <c r="K53" i="3" s="1"/>
  <c r="F55" i="3"/>
  <c r="K55" i="3" s="1"/>
  <c r="F56" i="3"/>
  <c r="K56" i="3" s="1"/>
  <c r="F57" i="3"/>
  <c r="K57" i="3" s="1"/>
  <c r="F58" i="3"/>
  <c r="K58" i="3" s="1"/>
  <c r="F59" i="3"/>
  <c r="K59" i="3" s="1"/>
  <c r="F61" i="3"/>
  <c r="K61" i="3" s="1"/>
  <c r="F62" i="3"/>
  <c r="K62" i="3" s="1"/>
  <c r="F70" i="3"/>
  <c r="K70" i="3" s="1"/>
  <c r="F71" i="3"/>
  <c r="K71" i="3" s="1"/>
  <c r="F72" i="3"/>
  <c r="K72" i="3" s="1"/>
  <c r="F2" i="3"/>
  <c r="K2" i="3" s="1"/>
  <c r="U8" i="2"/>
  <c r="F77" i="3" s="1"/>
  <c r="U31" i="2"/>
  <c r="F96" i="3" s="1"/>
  <c r="U30" i="2"/>
  <c r="F95" i="3" s="1"/>
  <c r="U20" i="2"/>
  <c r="F86" i="3" s="1"/>
  <c r="U14" i="2"/>
  <c r="F80" i="3" s="1"/>
  <c r="U10" i="2"/>
  <c r="F78" i="3" s="1"/>
  <c r="T35" i="2"/>
  <c r="F75" i="3" s="1"/>
  <c r="K75" i="3" s="1"/>
  <c r="T12" i="2"/>
  <c r="F54" i="3" s="1"/>
  <c r="K54" i="3" s="1"/>
  <c r="E27" i="5"/>
  <c r="R12" i="2"/>
  <c r="F4" i="3" s="1"/>
  <c r="K4" i="3" s="1"/>
  <c r="S35" i="2"/>
  <c r="F50" i="3" s="1"/>
  <c r="K50" i="3" s="1"/>
  <c r="S12" i="2"/>
  <c r="F29" i="3" s="1"/>
  <c r="K29" i="3" s="1"/>
  <c r="U22" i="2" l="1"/>
  <c r="F88" i="3" s="1"/>
  <c r="F13" i="3"/>
  <c r="K13" i="3" s="1"/>
  <c r="U23" i="2"/>
  <c r="F89" i="3" s="1"/>
  <c r="F40" i="3"/>
  <c r="K40" i="3" s="1"/>
  <c r="F64" i="3"/>
  <c r="K64" i="3" s="1"/>
  <c r="F39" i="3"/>
  <c r="K39" i="3" s="1"/>
  <c r="F63" i="3"/>
  <c r="K63" i="3" s="1"/>
  <c r="F37" i="3"/>
  <c r="K37" i="3" s="1"/>
  <c r="F33" i="3"/>
  <c r="K33" i="3" s="1"/>
  <c r="U16" i="2"/>
  <c r="F82" i="3" s="1"/>
  <c r="F34" i="3"/>
  <c r="K34" i="3" s="1"/>
  <c r="S19" i="2"/>
  <c r="F35" i="3" s="1"/>
  <c r="K35" i="3" s="1"/>
  <c r="F31" i="3"/>
  <c r="K31" i="3" s="1"/>
  <c r="U35" i="2"/>
  <c r="F100" i="3" s="1"/>
  <c r="U12" i="2"/>
  <c r="F79" i="3" s="1"/>
  <c r="U24" i="2" l="1"/>
  <c r="F90" i="3" s="1"/>
  <c r="F15" i="3"/>
  <c r="K15" i="3" s="1"/>
  <c r="F65" i="3"/>
  <c r="K65" i="3" s="1"/>
  <c r="F41" i="3"/>
  <c r="K41" i="3" s="1"/>
  <c r="S27" i="2"/>
  <c r="F43" i="3" s="1"/>
  <c r="K43" i="3" s="1"/>
  <c r="U19" i="2"/>
  <c r="F85" i="3" s="1"/>
  <c r="B3" i="8"/>
  <c r="B3" i="7"/>
  <c r="F66" i="3" l="1"/>
  <c r="K66" i="3" s="1"/>
  <c r="F67" i="3"/>
  <c r="K67" i="3" s="1"/>
  <c r="F42" i="3"/>
  <c r="K42" i="3" s="1"/>
  <c r="F17" i="3"/>
  <c r="K17" i="3" s="1"/>
  <c r="U25" i="2"/>
  <c r="F91" i="3" s="1"/>
  <c r="F16" i="3"/>
  <c r="K16" i="3" s="1"/>
  <c r="S28" i="2"/>
  <c r="F44" i="3" s="1"/>
  <c r="K44" i="3" s="1"/>
  <c r="M2" i="1"/>
  <c r="T27" i="2" l="1"/>
  <c r="F68" i="3" s="1"/>
  <c r="K68" i="3" s="1"/>
  <c r="R27" i="2"/>
  <c r="F18" i="3" s="1"/>
  <c r="K18" i="3" s="1"/>
  <c r="U26" i="2"/>
  <c r="F92" i="3" s="1"/>
  <c r="S33" i="2"/>
  <c r="F48" i="3" s="1"/>
  <c r="K48" i="3" s="1"/>
  <c r="U27" i="2" l="1"/>
  <c r="F93" i="3" s="1"/>
  <c r="R28" i="2"/>
  <c r="R33" i="2" s="1"/>
  <c r="T28" i="2"/>
  <c r="F69" i="3" s="1"/>
  <c r="K69" i="3" s="1"/>
  <c r="S34" i="2"/>
  <c r="F49" i="3" s="1"/>
  <c r="K49" i="3" s="1"/>
  <c r="F27" i="5"/>
  <c r="F26" i="5"/>
  <c r="E26" i="5"/>
  <c r="U3" i="2"/>
  <c r="P8" i="1"/>
  <c r="B29" i="4"/>
  <c r="C29" i="4" l="1"/>
  <c r="D22" i="1"/>
  <c r="D21" i="1"/>
  <c r="D20" i="1"/>
  <c r="G62" i="5"/>
  <c r="R9" i="2" s="1"/>
  <c r="G63" i="5"/>
  <c r="G64" i="5"/>
  <c r="C38" i="2" s="1"/>
  <c r="G66" i="5"/>
  <c r="I41" i="2" s="1"/>
  <c r="G67" i="5"/>
  <c r="P41" i="2" s="1"/>
  <c r="G68" i="5"/>
  <c r="D43" i="2" s="1"/>
  <c r="G60" i="5"/>
  <c r="U7" i="2" s="1"/>
  <c r="G65" i="5"/>
  <c r="C39" i="2" s="1"/>
  <c r="G61" i="5"/>
  <c r="G58" i="5"/>
  <c r="S7" i="2" s="1"/>
  <c r="G54" i="5"/>
  <c r="G56" i="5"/>
  <c r="G59" i="5"/>
  <c r="T7" i="2" s="1"/>
  <c r="G55" i="5"/>
  <c r="G57" i="5"/>
  <c r="R7" i="2" s="1"/>
  <c r="G24" i="5"/>
  <c r="U5" i="2" s="1"/>
  <c r="G27" i="5"/>
  <c r="G21" i="5"/>
  <c r="R5" i="2" s="1"/>
  <c r="G28" i="5"/>
  <c r="G30" i="5"/>
  <c r="G19" i="5"/>
  <c r="G25" i="5"/>
  <c r="G26" i="5"/>
  <c r="G20" i="5"/>
  <c r="Q11" i="2" s="1"/>
  <c r="G22" i="5"/>
  <c r="S5" i="2" s="1"/>
  <c r="G23" i="5"/>
  <c r="T5" i="2" s="1"/>
  <c r="G31" i="5"/>
  <c r="G29" i="5"/>
  <c r="T33" i="2"/>
  <c r="F73" i="3" s="1"/>
  <c r="K73" i="3" s="1"/>
  <c r="U28" i="2"/>
  <c r="F94" i="3" s="1"/>
  <c r="F19" i="3"/>
  <c r="K19" i="3" s="1"/>
  <c r="F23" i="3"/>
  <c r="K23" i="3" s="1"/>
  <c r="R34" i="2"/>
  <c r="E14" i="3"/>
  <c r="E28" i="3"/>
  <c r="E42" i="3"/>
  <c r="E56" i="3"/>
  <c r="E70" i="3"/>
  <c r="E84" i="3"/>
  <c r="E98" i="3"/>
  <c r="E15" i="3"/>
  <c r="E29" i="3"/>
  <c r="E43" i="3"/>
  <c r="E57" i="3"/>
  <c r="E71" i="3"/>
  <c r="E85" i="3"/>
  <c r="E99" i="3"/>
  <c r="E4" i="3"/>
  <c r="E18" i="3"/>
  <c r="E32" i="3"/>
  <c r="E46" i="3"/>
  <c r="E60" i="3"/>
  <c r="E74" i="3"/>
  <c r="E88" i="3"/>
  <c r="E2" i="3"/>
  <c r="E16" i="3"/>
  <c r="E30" i="3"/>
  <c r="E44" i="3"/>
  <c r="E58" i="3"/>
  <c r="E72" i="3"/>
  <c r="E86" i="3"/>
  <c r="E100" i="3"/>
  <c r="E3" i="3"/>
  <c r="E17" i="3"/>
  <c r="E31" i="3"/>
  <c r="E45" i="3"/>
  <c r="E59" i="3"/>
  <c r="E73" i="3"/>
  <c r="E87" i="3"/>
  <c r="E101" i="3"/>
  <c r="E5" i="3"/>
  <c r="E19" i="3"/>
  <c r="E33" i="3"/>
  <c r="E47" i="3"/>
  <c r="E61" i="3"/>
  <c r="E75" i="3"/>
  <c r="E89" i="3"/>
  <c r="E6" i="3"/>
  <c r="E20" i="3"/>
  <c r="E34" i="3"/>
  <c r="E48" i="3"/>
  <c r="E62" i="3"/>
  <c r="E76" i="3"/>
  <c r="E90" i="3"/>
  <c r="E7" i="3"/>
  <c r="E21" i="3"/>
  <c r="E35" i="3"/>
  <c r="E49" i="3"/>
  <c r="E63" i="3"/>
  <c r="E77" i="3"/>
  <c r="E91" i="3"/>
  <c r="E8" i="3"/>
  <c r="E22" i="3"/>
  <c r="E36" i="3"/>
  <c r="E50" i="3"/>
  <c r="E64" i="3"/>
  <c r="E78" i="3"/>
  <c r="E92" i="3"/>
  <c r="E9" i="3"/>
  <c r="E23" i="3"/>
  <c r="E37" i="3"/>
  <c r="E51" i="3"/>
  <c r="E65" i="3"/>
  <c r="E79" i="3"/>
  <c r="E93" i="3"/>
  <c r="E10" i="3"/>
  <c r="E24" i="3"/>
  <c r="E38" i="3"/>
  <c r="E52" i="3"/>
  <c r="E66" i="3"/>
  <c r="E80" i="3"/>
  <c r="E94" i="3"/>
  <c r="E11" i="3"/>
  <c r="E25" i="3"/>
  <c r="E39" i="3"/>
  <c r="E53" i="3"/>
  <c r="E67" i="3"/>
  <c r="E81" i="3"/>
  <c r="E95" i="3"/>
  <c r="E12" i="3"/>
  <c r="E26" i="3"/>
  <c r="E40" i="3"/>
  <c r="E54" i="3"/>
  <c r="E68" i="3"/>
  <c r="E82" i="3"/>
  <c r="E96" i="3"/>
  <c r="E13" i="3"/>
  <c r="E27" i="3"/>
  <c r="E41" i="3"/>
  <c r="E55" i="3"/>
  <c r="E69" i="3"/>
  <c r="E83" i="3"/>
  <c r="E97" i="3"/>
  <c r="S36" i="2"/>
  <c r="F51" i="3" s="1"/>
  <c r="K51" i="3" s="1"/>
  <c r="G6" i="5"/>
  <c r="C28" i="1" s="1"/>
  <c r="G39" i="5"/>
  <c r="G53" i="5"/>
  <c r="G7" i="5"/>
  <c r="C20" i="1" s="1"/>
  <c r="G40" i="5"/>
  <c r="G11" i="5"/>
  <c r="G13" i="5"/>
  <c r="G46" i="5"/>
  <c r="G48" i="5"/>
  <c r="G3" i="5"/>
  <c r="L5" i="1" s="1"/>
  <c r="G17" i="5"/>
  <c r="C24" i="1" s="1"/>
  <c r="G36" i="5"/>
  <c r="G50" i="5"/>
  <c r="G4" i="5"/>
  <c r="C21" i="1" s="1"/>
  <c r="G37" i="5"/>
  <c r="G51" i="5"/>
  <c r="G8" i="5"/>
  <c r="D33" i="1" s="1"/>
  <c r="G41" i="5"/>
  <c r="G9" i="5"/>
  <c r="C2" i="1" s="1"/>
  <c r="C3" i="2" s="1"/>
  <c r="G42" i="5"/>
  <c r="G10" i="5"/>
  <c r="G43" i="5"/>
  <c r="G44" i="5"/>
  <c r="G12" i="5"/>
  <c r="D31" i="1" s="1"/>
  <c r="G45" i="5"/>
  <c r="G32" i="5"/>
  <c r="G14" i="5"/>
  <c r="C19" i="1" s="1"/>
  <c r="G33" i="5"/>
  <c r="G47" i="5"/>
  <c r="G15" i="5"/>
  <c r="G34" i="5"/>
  <c r="G16" i="5"/>
  <c r="C22" i="1" s="1"/>
  <c r="G35" i="5"/>
  <c r="G49" i="5"/>
  <c r="G18" i="5"/>
  <c r="G5" i="5"/>
  <c r="G38" i="5"/>
  <c r="G52" i="5"/>
  <c r="C25" i="4"/>
  <c r="G2" i="5"/>
  <c r="I28" i="1" s="1"/>
  <c r="C18" i="4"/>
  <c r="C17" i="4"/>
  <c r="C9" i="4"/>
  <c r="C7" i="4"/>
  <c r="C10" i="4"/>
  <c r="C21" i="4"/>
  <c r="C16" i="4"/>
  <c r="C23" i="4"/>
  <c r="C8" i="4"/>
  <c r="C22" i="4"/>
  <c r="C4" i="4"/>
  <c r="C12" i="4"/>
  <c r="C20" i="4"/>
  <c r="C11" i="4"/>
  <c r="C26" i="4"/>
  <c r="C14" i="4"/>
  <c r="C13" i="4"/>
  <c r="C5" i="4"/>
  <c r="C6" i="4"/>
  <c r="C15" i="4"/>
  <c r="C19" i="4"/>
  <c r="C24" i="4"/>
  <c r="C14" i="1"/>
  <c r="C16" i="1"/>
  <c r="C13" i="1"/>
  <c r="C11" i="1"/>
  <c r="C15" i="1"/>
  <c r="C17" i="1"/>
  <c r="I5" i="2" l="1"/>
  <c r="U33" i="2"/>
  <c r="F98" i="3" s="1"/>
  <c r="T34" i="2"/>
  <c r="F74" i="3" s="1"/>
  <c r="K74" i="3" s="1"/>
  <c r="R36" i="2"/>
  <c r="F26" i="3" s="1"/>
  <c r="K26" i="3" s="1"/>
  <c r="F24" i="3"/>
  <c r="K24" i="3" s="1"/>
  <c r="D33" i="2"/>
  <c r="D29" i="2"/>
  <c r="D18" i="2"/>
  <c r="D5" i="2"/>
  <c r="D10" i="2"/>
  <c r="D36" i="2"/>
  <c r="D23" i="2"/>
  <c r="D24" i="2"/>
  <c r="D7" i="2"/>
  <c r="D21" i="2"/>
  <c r="D17" i="2"/>
  <c r="D26" i="2"/>
  <c r="D20" i="2"/>
  <c r="D13" i="2"/>
  <c r="D15" i="2"/>
  <c r="D12" i="2"/>
  <c r="D28" i="2"/>
  <c r="D34" i="2"/>
  <c r="D14" i="2"/>
  <c r="D35" i="2"/>
  <c r="D25" i="2"/>
  <c r="D31" i="2"/>
  <c r="D19" i="2"/>
  <c r="D8" i="2"/>
  <c r="D32" i="2"/>
  <c r="D30" i="2"/>
  <c r="D27" i="2"/>
  <c r="D22" i="2"/>
  <c r="D16" i="2"/>
  <c r="C9" i="1"/>
  <c r="T36" i="2" l="1"/>
  <c r="F76" i="3" s="1"/>
  <c r="K76" i="3" s="1"/>
  <c r="U34" i="2"/>
  <c r="F99" i="3" s="1"/>
  <c r="U36" i="2" l="1"/>
  <c r="F101" i="3" s="1"/>
  <c r="N3" i="3"/>
  <c r="N4" i="3" s="1"/>
  <c r="N9" i="3" s="1"/>
  <c r="N11" i="3" l="1"/>
  <c r="N10" i="3"/>
  <c r="N6" i="3"/>
  <c r="N8" i="3"/>
  <c r="N5" i="3"/>
  <c r="N7" i="3"/>
  <c r="N13" i="3" l="1"/>
  <c r="J43" i="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kellyf</author>
  </authors>
  <commentList>
    <comment ref="F4" authorId="0" shapeId="0" xr:uid="{00000000-0006-0000-0300-000001000000}">
      <text>
        <r>
          <rPr>
            <sz val="8"/>
            <color indexed="81"/>
            <rFont val="Tahoma"/>
            <family val="2"/>
          </rPr>
          <t>SELECT DISTINCTROW tblWelshUADetails.UACode, tblWelshUADetails.AuthorityName, tblWelshUADetails.EnglishWelsh, tblWelshUADetails.CFOName, tblWelshUADetails.Address1, tblWelshUADetails.Address2, tblWelshUADetails.Address3, tblWelshUADetails.Address4, tblWelshUADetails.Postcode, tblFormContacts.NDRName, tblFormContacts.NDRSTDCode, tblFormContacts.NDRNumber, tblFormContacts.NDREmail, tblFormContacts.NDRNotes
FROM tblFormContacts INNER JOIN tblWelshUADetails ON tblFormContacts.UACode = tblWelshUADetails.UACode
WHERE (((tblWelshUADetails.UACode)=512 Or (tblWelshUADetails.UACode)=514) AND ((tblWelshUADetails.EnglishWelsh)=1));</t>
        </r>
      </text>
    </comment>
    <comment ref="F6" authorId="0" shapeId="0" xr:uid="{00000000-0006-0000-0300-000002000000}">
      <text>
        <r>
          <rPr>
            <sz val="8"/>
            <color indexed="81"/>
            <rFont val="Tahoma"/>
            <family val="2"/>
          </rPr>
          <t>SELECT DISTINCTROW tblUADetails.UACode, tblUADetails.AuthorityName, tblUADetails.LEACode, tblUADetails.CFOName, tblUADetails.Address1, tblUADetails.Address2, tblUADetails.Address3, tblUADetails.Address4, tblUADetails.Postcode, tblFormContacts.NDRName, tblFormContacts.NDRSTDCode, tblFormContacts.NDRNumber, tblFormContacts.NDREmail, tblFormContacts.NDRNotes
FROM tblFormContacts INNER JOIN tblUADetails ON tblFormContacts.UACode = tblUADetails.UACode
WHERE (((tblUADetails.UACode)&gt;=516 And (tblUADetails.UACode)&lt;=552));</t>
        </r>
      </text>
    </comment>
  </commentList>
</comments>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22BCD6D8-6BE3-48E1-949D-F4D6FBA025FA}" keepAlive="1" name="Query - qry_Main_RowRef all years" description="Connection to the 'qry_Main_RowRef all years' query in the workbook." type="5" refreshedVersion="8" background="1">
    <dbPr connection="Provider=Microsoft.Mashup.OleDb.1;Data Source=$Workbook$;Location=&quot;qry_Main_RowRef all years&quot;;Extended Properties=&quot;&quot;" command="SELECT * FROM [qry_Main_RowRef all years]"/>
  </connection>
</connections>
</file>

<file path=xl/sharedStrings.xml><?xml version="1.0" encoding="utf-8"?>
<sst xmlns="http://schemas.openxmlformats.org/spreadsheetml/2006/main" count="1214" uniqueCount="774">
  <si>
    <t>NNDR1</t>
  </si>
  <si>
    <t>Billing Authorities only</t>
  </si>
  <si>
    <t>UACode</t>
  </si>
  <si>
    <t>UAName</t>
  </si>
  <si>
    <t>Conwy</t>
  </si>
  <si>
    <t>Denbighshire</t>
  </si>
  <si>
    <t>Flintshire</t>
  </si>
  <si>
    <t>Wrexham</t>
  </si>
  <si>
    <t>Powys</t>
  </si>
  <si>
    <t>Ceredigion</t>
  </si>
  <si>
    <t>Pembrokeshire</t>
  </si>
  <si>
    <t>Swansea</t>
  </si>
  <si>
    <t>Bridgend</t>
  </si>
  <si>
    <t>Merthyr Tydfil</t>
  </si>
  <si>
    <t>Torfaen</t>
  </si>
  <si>
    <t>Cardiff</t>
  </si>
  <si>
    <t>Cyngor Sir Ynys Môn</t>
  </si>
  <si>
    <t>Cyngor Gwynedd</t>
  </si>
  <si>
    <t>Conwy County Borough Council</t>
  </si>
  <si>
    <t>Denbighshire County Council</t>
  </si>
  <si>
    <t>Flintshire County Council</t>
  </si>
  <si>
    <t>Wrexham County Borough Council</t>
  </si>
  <si>
    <t>Powys County Council</t>
  </si>
  <si>
    <t>Ceredigion County Council</t>
  </si>
  <si>
    <t>Pembrokeshire County Council</t>
  </si>
  <si>
    <t>Carmarthenshire County Council</t>
  </si>
  <si>
    <t>228740</t>
  </si>
  <si>
    <t>City and County of Swansea</t>
  </si>
  <si>
    <t>Neath Port Talbot County Borough Council</t>
  </si>
  <si>
    <t>Bridgend County Borough Council</t>
  </si>
  <si>
    <t>The Vale of Glamorgan Council</t>
  </si>
  <si>
    <t>709310</t>
  </si>
  <si>
    <t>Merthyr Tydfil County Borough Council</t>
  </si>
  <si>
    <t>Caerphilly County Borough Council</t>
  </si>
  <si>
    <t>863421</t>
  </si>
  <si>
    <t>Blaenau Gwent County Borough Council</t>
  </si>
  <si>
    <t>355208</t>
  </si>
  <si>
    <t>Torfaen County Borough Council</t>
  </si>
  <si>
    <t>766333</t>
  </si>
  <si>
    <t>Monmouthshire County Council</t>
  </si>
  <si>
    <t>Authority Details</t>
  </si>
  <si>
    <t>Data</t>
  </si>
  <si>
    <t>Index</t>
  </si>
  <si>
    <t>Please select your authority here</t>
  </si>
  <si>
    <t>Gwynedd</t>
  </si>
  <si>
    <t>LL55 1SH</t>
  </si>
  <si>
    <t>LL32 8DU</t>
  </si>
  <si>
    <t>Ruthin</t>
  </si>
  <si>
    <t>CH7 6NB</t>
  </si>
  <si>
    <t>LD1 5LG</t>
  </si>
  <si>
    <t>SA61 1TP</t>
  </si>
  <si>
    <t>SA31 1JP</t>
  </si>
  <si>
    <t>SA1 3SN</t>
  </si>
  <si>
    <t>SA13 1PJ</t>
  </si>
  <si>
    <t>Angel Street</t>
  </si>
  <si>
    <t>Barry</t>
  </si>
  <si>
    <t>CF63 4RU</t>
  </si>
  <si>
    <t>CF47 8AN</t>
  </si>
  <si>
    <t>Ebbw Vale</t>
  </si>
  <si>
    <t>Newport City Borough Council</t>
  </si>
  <si>
    <t>Cardiff County Council</t>
  </si>
  <si>
    <t>FormRef</t>
  </si>
  <si>
    <t>RowRef</t>
  </si>
  <si>
    <t>ColumnRef</t>
  </si>
  <si>
    <t>Please amend the details for your authority below if necessary:</t>
  </si>
  <si>
    <t>Please give the name and telephone number of the person who we may contact in case of queries:-</t>
  </si>
  <si>
    <t>Name:</t>
  </si>
  <si>
    <t>E-mail:</t>
  </si>
  <si>
    <t>Number and extension:</t>
  </si>
  <si>
    <t>£ pounds</t>
  </si>
  <si>
    <t>YearCode</t>
  </si>
  <si>
    <t>AuthCode</t>
  </si>
  <si>
    <t>Please enter all amounts to the nearest pound</t>
  </si>
  <si>
    <t>Carmarthenshire</t>
  </si>
  <si>
    <t>Matthew Phillips</t>
  </si>
  <si>
    <t>680746</t>
  </si>
  <si>
    <t>matthew.d.phillips@rhondda-cynon-taff.gov.uk</t>
  </si>
  <si>
    <t>Llangefni</t>
  </si>
  <si>
    <t>Caernarfon</t>
  </si>
  <si>
    <t>Bodlondeb</t>
  </si>
  <si>
    <t>County Hall</t>
  </si>
  <si>
    <t>Llandrindod Wells</t>
  </si>
  <si>
    <t>Haverfordwest</t>
  </si>
  <si>
    <t>Carmarthen</t>
  </si>
  <si>
    <t>Oystermouth Road</t>
  </si>
  <si>
    <t>Civic Centre</t>
  </si>
  <si>
    <t>Port Talbot</t>
  </si>
  <si>
    <t>Civic Offices</t>
  </si>
  <si>
    <t>Holton Road</t>
  </si>
  <si>
    <t>Castle Street</t>
  </si>
  <si>
    <t>Ystrad Mynach</t>
  </si>
  <si>
    <t>Municipal Offices</t>
  </si>
  <si>
    <t>Pontypool</t>
  </si>
  <si>
    <t>Newport</t>
  </si>
  <si>
    <t>Atlantic Wharf</t>
  </si>
  <si>
    <t>EnglishWelsh</t>
  </si>
  <si>
    <t>LL15 1YN</t>
  </si>
  <si>
    <t>Tredomen Park</t>
  </si>
  <si>
    <t>Monmouthshire</t>
  </si>
  <si>
    <t>SQL</t>
  </si>
  <si>
    <t>Rhondda Cynon Taf C.B.C.</t>
  </si>
  <si>
    <t>Welsh</t>
  </si>
  <si>
    <t>English</t>
  </si>
  <si>
    <t>576447</t>
  </si>
  <si>
    <t>Andrew Griffiths</t>
  </si>
  <si>
    <t>andrew.griffiths@powys.gov.uk</t>
  </si>
  <si>
    <t>633163</t>
  </si>
  <si>
    <t>635890</t>
  </si>
  <si>
    <t>Date:</t>
  </si>
  <si>
    <t>Signature of Chief Financial Officer:</t>
  </si>
  <si>
    <t>Telephone:</t>
  </si>
  <si>
    <t>292803</t>
  </si>
  <si>
    <t>763634</t>
  </si>
  <si>
    <t>Rhadyr</t>
  </si>
  <si>
    <t>Usk</t>
  </si>
  <si>
    <t>NP15 1GA</t>
  </si>
  <si>
    <t>The information on this form must be submitted to the Welsh Government under Schedule 8 of the Local Government Finance Act 1988</t>
  </si>
  <si>
    <t>Gary Ferguson</t>
  </si>
  <si>
    <t>Jonathan Haswell</t>
  </si>
  <si>
    <t>851340</t>
  </si>
  <si>
    <t>827463</t>
  </si>
  <si>
    <t>Heidi Morrison</t>
  </si>
  <si>
    <t>764551</t>
  </si>
  <si>
    <t>heidi.morrison@pembrokeshire.gov.uk</t>
  </si>
  <si>
    <t>Chris Moore</t>
  </si>
  <si>
    <t>643349</t>
  </si>
  <si>
    <t>Christopher Lee</t>
  </si>
  <si>
    <t>Non-domestic rates provisional contributions return</t>
  </si>
  <si>
    <t>A</t>
  </si>
  <si>
    <t>B</t>
  </si>
  <si>
    <t>C</t>
  </si>
  <si>
    <t>D</t>
  </si>
  <si>
    <t>E</t>
  </si>
  <si>
    <t>F</t>
  </si>
  <si>
    <t>G</t>
  </si>
  <si>
    <t>H</t>
  </si>
  <si>
    <t>I</t>
  </si>
  <si>
    <t>J</t>
  </si>
  <si>
    <t>K</t>
  </si>
  <si>
    <t>L</t>
  </si>
  <si>
    <t>M</t>
  </si>
  <si>
    <t>N</t>
  </si>
  <si>
    <t>O</t>
  </si>
  <si>
    <t>P</t>
  </si>
  <si>
    <t>Q</t>
  </si>
  <si>
    <t>R</t>
  </si>
  <si>
    <t>S</t>
  </si>
  <si>
    <t>T</t>
  </si>
  <si>
    <t>U</t>
  </si>
  <si>
    <t>V</t>
  </si>
  <si>
    <t>W</t>
  </si>
  <si>
    <t>X</t>
  </si>
  <si>
    <t>Y</t>
  </si>
  <si>
    <t>Z</t>
  </si>
  <si>
    <t>AA</t>
  </si>
  <si>
    <t>AB</t>
  </si>
  <si>
    <t>AC</t>
  </si>
  <si>
    <t>AD</t>
  </si>
  <si>
    <t>AE</t>
  </si>
  <si>
    <t>AF</t>
  </si>
  <si>
    <t>AG</t>
  </si>
  <si>
    <t>AH</t>
  </si>
  <si>
    <t>AI</t>
  </si>
  <si>
    <t>AJ</t>
  </si>
  <si>
    <t>AK</t>
  </si>
  <si>
    <t>AL</t>
  </si>
  <si>
    <t>AM</t>
  </si>
  <si>
    <t>AN</t>
  </si>
  <si>
    <t>AO</t>
  </si>
  <si>
    <t>AP</t>
  </si>
  <si>
    <t>AQ</t>
  </si>
  <si>
    <t>AR</t>
  </si>
  <si>
    <t>AS</t>
  </si>
  <si>
    <t>AT</t>
  </si>
  <si>
    <t>AU</t>
  </si>
  <si>
    <t>AV</t>
  </si>
  <si>
    <t>AW</t>
  </si>
  <si>
    <t>AX</t>
  </si>
  <si>
    <t>AY</t>
  </si>
  <si>
    <t>AZ</t>
  </si>
  <si>
    <t>BA</t>
  </si>
  <si>
    <t>BB</t>
  </si>
  <si>
    <t>BC</t>
  </si>
  <si>
    <t>BD</t>
  </si>
  <si>
    <t>BE</t>
  </si>
  <si>
    <t>BF</t>
  </si>
  <si>
    <t>BG</t>
  </si>
  <si>
    <t>BH</t>
  </si>
  <si>
    <t>BI</t>
  </si>
  <si>
    <t>BJ</t>
  </si>
  <si>
    <t>BK</t>
  </si>
  <si>
    <t>BL</t>
  </si>
  <si>
    <t>BM</t>
  </si>
  <si>
    <t>BN</t>
  </si>
  <si>
    <t>BO</t>
  </si>
  <si>
    <t>BP</t>
  </si>
  <si>
    <t>BQ</t>
  </si>
  <si>
    <t>BR</t>
  </si>
  <si>
    <t>BS</t>
  </si>
  <si>
    <t>BT</t>
  </si>
  <si>
    <t>BU</t>
  </si>
  <si>
    <t>BV</t>
  </si>
  <si>
    <t>BW</t>
  </si>
  <si>
    <t>BX</t>
  </si>
  <si>
    <t>BY</t>
  </si>
  <si>
    <t>BZ</t>
  </si>
  <si>
    <t>CA</t>
  </si>
  <si>
    <t>CB</t>
  </si>
  <si>
    <t>CC</t>
  </si>
  <si>
    <t>CD</t>
  </si>
  <si>
    <t>CE</t>
  </si>
  <si>
    <t>CF</t>
  </si>
  <si>
    <t>CG</t>
  </si>
  <si>
    <t>CH</t>
  </si>
  <si>
    <t>CI</t>
  </si>
  <si>
    <t>CJ</t>
  </si>
  <si>
    <t>CK</t>
  </si>
  <si>
    <t>CL</t>
  </si>
  <si>
    <t>CM</t>
  </si>
  <si>
    <t>CN</t>
  </si>
  <si>
    <t>CO</t>
  </si>
  <si>
    <t>CP</t>
  </si>
  <si>
    <t>CQ</t>
  </si>
  <si>
    <t>CR</t>
  </si>
  <si>
    <t>CS</t>
  </si>
  <si>
    <t>CT</t>
  </si>
  <si>
    <t>CU</t>
  </si>
  <si>
    <t>ZZ</t>
  </si>
  <si>
    <t>Page 1</t>
  </si>
  <si>
    <t>For Welsh Government Administration use only</t>
  </si>
  <si>
    <t>For any enquiries please contact:</t>
  </si>
  <si>
    <t>R Marc Jones</t>
  </si>
  <si>
    <t>01248</t>
  </si>
  <si>
    <t>01286</t>
  </si>
  <si>
    <t>01492</t>
  </si>
  <si>
    <t>01824</t>
  </si>
  <si>
    <t>01352</t>
  </si>
  <si>
    <t>01978</t>
  </si>
  <si>
    <t>01597</t>
  </si>
  <si>
    <t>01970</t>
  </si>
  <si>
    <t>01437</t>
  </si>
  <si>
    <t>01792</t>
  </si>
  <si>
    <t>01639</t>
  </si>
  <si>
    <t>01656</t>
  </si>
  <si>
    <t>Carys Lord</t>
  </si>
  <si>
    <t>01446</t>
  </si>
  <si>
    <t>01443</t>
  </si>
  <si>
    <t>01685</t>
  </si>
  <si>
    <t>01495</t>
  </si>
  <si>
    <t>01633</t>
  </si>
  <si>
    <t>029</t>
  </si>
  <si>
    <t>752048</t>
  </si>
  <si>
    <t>682841</t>
  </si>
  <si>
    <t>Helen Rodgers</t>
  </si>
  <si>
    <t>helen.rodgers@bridgend.gov.uk;  ctaxen@bridgend.gov.uk</t>
  </si>
  <si>
    <t>20871320</t>
  </si>
  <si>
    <t>NDRName</t>
  </si>
  <si>
    <t>NDRSTDCode</t>
  </si>
  <si>
    <t>NDRNumber</t>
  </si>
  <si>
    <t>NDREmail</t>
  </si>
  <si>
    <t>edwardbleddynjones@gwynedd.llyw.cymru</t>
  </si>
  <si>
    <t>712660</t>
  </si>
  <si>
    <t>01544</t>
  </si>
  <si>
    <t>Ben Smith</t>
  </si>
  <si>
    <t>Godfrey Road</t>
  </si>
  <si>
    <t>704833</t>
  </si>
  <si>
    <t>Jane Thomas</t>
  </si>
  <si>
    <t>rhodrim@ceredigion.gov.uk; Ann.Ireland@ceredigion.gov.uk</t>
  </si>
  <si>
    <t>h.jones@npt.gov.uk; a.hinder@npt.gov.uk</t>
  </si>
  <si>
    <t>Barrie J Davies</t>
  </si>
  <si>
    <t>Nigel Aurelius</t>
  </si>
  <si>
    <t>Peter Davies</t>
  </si>
  <si>
    <t>742359</t>
  </si>
  <si>
    <t>Eng</t>
  </si>
  <si>
    <t>Cym</t>
  </si>
  <si>
    <t>Use</t>
  </si>
  <si>
    <t>Ffurflen cyfraniadau dros dro trethi annomestig cenedlaethol</t>
  </si>
  <si>
    <t>Awdurdodau bilio un unig</t>
  </si>
  <si>
    <t>Rhowch enw a rhif ffôn y person y gallwn gysylltu ag ef os bydd gennym unrhyw ymholiadau.</t>
  </si>
  <si>
    <t>Enw:</t>
  </si>
  <si>
    <t>E-bost:</t>
  </si>
  <si>
    <t>Ffôn:</t>
  </si>
  <si>
    <t>Mae'n rhaid cyflwyno'r wybodaeth ar y fflurfen hon i Llywodraeth Cymru o dan Atodlen 8 i Ddeddf Cyllid Llywodraeth Leol 1988</t>
  </si>
  <si>
    <t>Dylid cyfeirio unrhyw ymholiadau am y rheoliadau at:</t>
  </si>
  <si>
    <t>Rhowch bob swm i'r bunt agosaf</t>
  </si>
  <si>
    <t>£ punnoedd</t>
  </si>
  <si>
    <t>Llofnod y Prif Swyddog Cyllid:</t>
  </si>
  <si>
    <t>Dyddiad:</t>
  </si>
  <si>
    <t>Ar gyfer defnydd gweinyddol Llywodraeth Cymru yn unig</t>
  </si>
  <si>
    <t>Cymraeg/Welsh</t>
  </si>
  <si>
    <t>Saesneg/English</t>
  </si>
  <si>
    <t>Dewiswch eich awdurdod</t>
  </si>
  <si>
    <t>Côd STD:</t>
  </si>
  <si>
    <t>Rhif ac estyniad:</t>
  </si>
  <si>
    <t>STD code</t>
  </si>
  <si>
    <t xml:space="preserve">Please email a completed spreadsheet to: </t>
  </si>
  <si>
    <t xml:space="preserve">Ar ôl ei chwblhau, dylai'r daenlen NDR1 ei e-bostio i: </t>
  </si>
  <si>
    <t xml:space="preserve">Authority code: </t>
  </si>
  <si>
    <t xml:space="preserve">Côd awdurdod: </t>
  </si>
  <si>
    <t xml:space="preserve">Awdurdod: </t>
  </si>
  <si>
    <t>Diwygiwch fanylion eich awdurdod isod os oes angen:</t>
  </si>
  <si>
    <t xml:space="preserve">Authority: </t>
  </si>
  <si>
    <t>Nifer yr hereditamentau nad ydynt yn gymwys ar gyfer rhyddhad ardrethi busnesau bach o ganlyniad i'r cyfyngiad amlfeddiannaeth</t>
  </si>
  <si>
    <t>Steve Gadd</t>
  </si>
  <si>
    <t>Stephen R Harris</t>
  </si>
  <si>
    <t>Rhian Hayden</t>
  </si>
  <si>
    <t>sormiston@cardiff.gov.uk; c.dulson@cardiff.gov.uk</t>
  </si>
  <si>
    <t>PLEASE ENSURE THAT ALL BLANK CELLS ARE POPULATED WITH ZEROS.</t>
  </si>
  <si>
    <t xml:space="preserve">DYLECH ROI SERO YM MHOB CELL WAG.
</t>
  </si>
  <si>
    <t>Mark Price</t>
  </si>
  <si>
    <t>ndrforms@gov.wales</t>
  </si>
  <si>
    <t>FfurflenniNDR@llyw.cymru</t>
  </si>
  <si>
    <t>Gross calculated rate yield</t>
  </si>
  <si>
    <t>Darpariaeth ar gyfer colledion wrth gasglu (llinell 15 x -1.0%)</t>
  </si>
  <si>
    <t>Costau lwfans casglu (rhes 1 x -£39.50 + rhes 2 x -0.00087)</t>
  </si>
  <si>
    <t>Cyfraniad dros dro i'r gronfa (swm rhesi 15 i 17)</t>
  </si>
  <si>
    <t>The liability amount due for those hereditaments ineligible for SBRR due to the multiple occupation rule</t>
  </si>
  <si>
    <t>Swm y rhwymedigaeth sy’n ddyledus ar gyfer yr hereditamentau hynny nad ydynt yn gymwys ar gyfer SBRR oherwydd y rheol amlfeddiannaeth</t>
  </si>
  <si>
    <t>Cynnyrch cyfradd gros wedi'i gyfrifo</t>
  </si>
  <si>
    <t>Dewi A Morgan</t>
  </si>
  <si>
    <t>Amanda Hughes</t>
  </si>
  <si>
    <t>Richard Weigh</t>
  </si>
  <si>
    <t>andrew.bolton@wrexham.gov.uk; lisa.case@wrexham.gov.uk</t>
  </si>
  <si>
    <t>Huw Jones</t>
  </si>
  <si>
    <t>Matt Bowmer</t>
  </si>
  <si>
    <t>725073</t>
  </si>
  <si>
    <t>Meirion Rushworth</t>
  </si>
  <si>
    <t>Sean O'Donnell &amp; Glenn Edwards</t>
  </si>
  <si>
    <t>ODONNS@CAERPHILLY.GOV.UK; EDWARG1@CAERPHILLY.GOV.UK</t>
  </si>
  <si>
    <t>Rhyddhad yn ôl disgresiwn - gostyngiadau o dan adran 47 (cyrff nad ydynt yn gwneud elw)</t>
  </si>
  <si>
    <t>Gwybodaeth ragarweiniol (llinellau 1 a 2)</t>
  </si>
  <si>
    <t>Small business rate relief</t>
  </si>
  <si>
    <t>Rhyddhad Ardrethi Busnesau Bach</t>
  </si>
  <si>
    <t>Certificate of Chief Financial Officer</t>
  </si>
  <si>
    <t>Tystysgrif y prif swyddog cyllid</t>
  </si>
  <si>
    <r>
      <t>Mandatory reliefs</t>
    </r>
    <r>
      <rPr>
        <sz val="12"/>
        <color indexed="36"/>
        <rFont val="Arial"/>
        <family val="2"/>
      </rPr>
      <t xml:space="preserve"> </t>
    </r>
    <r>
      <rPr>
        <sz val="12"/>
        <rFont val="Arial"/>
        <family val="2"/>
      </rPr>
      <t>(show estimated lost yield as positive)</t>
    </r>
  </si>
  <si>
    <t>Rhyddhad gorfodol (defnyddiwch ffigur positif i nodi’ch amcangyfrif o’r arenillion a gollwyd)</t>
  </si>
  <si>
    <r>
      <t>Discretionary reliefs</t>
    </r>
    <r>
      <rPr>
        <b/>
        <sz val="12"/>
        <color indexed="36"/>
        <rFont val="Arial"/>
        <family val="2"/>
      </rPr>
      <t xml:space="preserve"> </t>
    </r>
    <r>
      <rPr>
        <b/>
        <sz val="12"/>
        <rFont val="Arial"/>
        <family val="2"/>
      </rPr>
      <t>(show estimated lost yield as positive)</t>
    </r>
  </si>
  <si>
    <t>Authority name</t>
  </si>
  <si>
    <t>CFO Name</t>
  </si>
  <si>
    <t>address 1</t>
  </si>
  <si>
    <t>address 2</t>
  </si>
  <si>
    <t xml:space="preserve">address 3 </t>
  </si>
  <si>
    <t>address 4</t>
  </si>
  <si>
    <t>Post Code</t>
  </si>
  <si>
    <t>Isle of Anglesey</t>
  </si>
  <si>
    <t>Y Swyddfa Addysg</t>
  </si>
  <si>
    <t xml:space="preserve">Ffordd Glanhwfa </t>
  </si>
  <si>
    <t>Ynys Mon</t>
  </si>
  <si>
    <t>LL77 7EY</t>
  </si>
  <si>
    <t>Council Offices</t>
  </si>
  <si>
    <t>Shirehall Street</t>
  </si>
  <si>
    <t>(blank)</t>
  </si>
  <si>
    <t>Wynnstay Rd</t>
  </si>
  <si>
    <t xml:space="preserve">Mold </t>
  </si>
  <si>
    <t>The Guildhall</t>
  </si>
  <si>
    <t>LL11 1AY</t>
  </si>
  <si>
    <t>Duncan Hall</t>
  </si>
  <si>
    <t>Neuadd Cyngor Ceredigion</t>
  </si>
  <si>
    <t>Penmorfa</t>
  </si>
  <si>
    <t>Aberaeron</t>
  </si>
  <si>
    <t>SA46 0PA</t>
  </si>
  <si>
    <t>Neath Port Talbot</t>
  </si>
  <si>
    <t>CF31 4WB</t>
  </si>
  <si>
    <t>Vale of Glamorgan</t>
  </si>
  <si>
    <t>Rhondda Cynon Taf</t>
  </si>
  <si>
    <t>The Pavilions</t>
  </si>
  <si>
    <t>Cambrian Park</t>
  </si>
  <si>
    <t>Clydach Vale</t>
  </si>
  <si>
    <t>Tonypandy</t>
  </si>
  <si>
    <t>CF40 2XX</t>
  </si>
  <si>
    <t>Caerphilly</t>
  </si>
  <si>
    <t>Penalta House</t>
  </si>
  <si>
    <t>Hengoed</t>
  </si>
  <si>
    <t>CF82 7EP</t>
  </si>
  <si>
    <t>Blaenau Gwent</t>
  </si>
  <si>
    <t>NP23 6XB</t>
  </si>
  <si>
    <t xml:space="preserve"> NP4 6YB</t>
  </si>
  <si>
    <t xml:space="preserve"> NP20 4UR</t>
  </si>
  <si>
    <t>CF10 4UW</t>
  </si>
  <si>
    <t>Contacts updated 13 January 2025</t>
  </si>
  <si>
    <t>Cynnyrch cyfradd net (swm rhesi 10 i 13)</t>
  </si>
  <si>
    <t>Contents</t>
  </si>
  <si>
    <t>Introduction</t>
  </si>
  <si>
    <t>Mandatory reliefs</t>
  </si>
  <si>
    <t>Discretionary reliefs</t>
  </si>
  <si>
    <t>Certification</t>
  </si>
  <si>
    <t xml:space="preserve">FOR RETURN BY </t>
  </si>
  <si>
    <t xml:space="preserve">I'W DYCHWELYD ERBYN </t>
  </si>
  <si>
    <t>Additionally, the following shall be assumed to be nil:</t>
  </si>
  <si>
    <t>• adjustments for sums wrongly included in previous years’ outturn calculations</t>
  </si>
  <si>
    <t>Preliminary information</t>
  </si>
  <si>
    <t>Reliefs</t>
  </si>
  <si>
    <t>The authority’s best estimates of lost yields should be shown as positive.</t>
  </si>
  <si>
    <t>Charities</t>
  </si>
  <si>
    <t>Registered community amateur sports clubs</t>
  </si>
  <si>
    <t>Partly occupied premises</t>
  </si>
  <si>
    <t>Empty property</t>
  </si>
  <si>
    <t>Transitional relief</t>
  </si>
  <si>
    <t>Heat networks relief</t>
  </si>
  <si>
    <t>Improvement relief</t>
  </si>
  <si>
    <t>Gross yield</t>
  </si>
  <si>
    <t>Gross amount</t>
  </si>
  <si>
    <t>Non‑profit making bodies</t>
  </si>
  <si>
    <t>Net rate yield</t>
  </si>
  <si>
    <t>Losses in collection</t>
  </si>
  <si>
    <t>Costs of collection</t>
  </si>
  <si>
    <t>Provisional calculation of contribution to the pool</t>
  </si>
  <si>
    <t xml:space="preserve">   Charities</t>
  </si>
  <si>
    <t xml:space="preserve">   Registered community amateur sports clubs</t>
  </si>
  <si>
    <t xml:space="preserve">   Small business rate relief</t>
  </si>
  <si>
    <t xml:space="preserve">   Partly occupied premises</t>
  </si>
  <si>
    <t xml:space="preserve">   Empty property</t>
  </si>
  <si>
    <t xml:space="preserve">   Transitional relief</t>
  </si>
  <si>
    <t xml:space="preserve">   Heat networks relief</t>
  </si>
  <si>
    <t xml:space="preserve">   Improvement relief</t>
  </si>
  <si>
    <t xml:space="preserve">   Non‑profit making bodies</t>
  </si>
  <si>
    <t>References in these notes to “the Regulations” refer to the Non‑Domestic Rating Contributions (Wales) Regulations 1992 (SI 1992/3238), as subsequently amended.</t>
  </si>
  <si>
    <t>For the purposes of calculating the provisional amount, the Regulations provide that the following shall be assumed to be nil:</t>
  </si>
  <si>
    <t>Charity relief</t>
  </si>
  <si>
    <t>Registered community amateur sports clubs relief</t>
  </si>
  <si>
    <t xml:space="preserve">   Preliminary information</t>
  </si>
  <si>
    <t xml:space="preserve">   Gross calculated rate yield</t>
  </si>
  <si>
    <t>Ardrethi annomestig ffigurau dros dro NDR1</t>
  </si>
  <si>
    <t>Non_x0002_domestic rates data collection provisional figures NDR1</t>
  </si>
  <si>
    <t>Cynnwys</t>
  </si>
  <si>
    <t>Rhagymadrodd</t>
  </si>
  <si>
    <t>Rhyddhadau</t>
  </si>
  <si>
    <t>Rhyddhad yn ôl disgresiwn</t>
  </si>
  <si>
    <t>Mae’r cyfeiriadau a wneir at “y Rheoliadau” yn y nodiadau hyn yn cyfeirio at Reoliadau Cyfraniadau Ardrethu Annomestig (Cymru) 1992 (OS 1992/3238), fel y’u diwygiwyd yn ddiweddarach.</t>
  </si>
  <si>
    <t>Mae paragraff 5(3) o Atodlen 8 i Ddeddf 1988 yn galluogi Gweinidogion Cymru i wneud eu cyfrifiad eu hunain o’r swm dros dro os na fydd yr awdurdod yn eu hysbysu o’r swm erbyn y dyddiad a nodwyd neu os cred Gweinidogion Cymru nad yw’r swm a hysbyswyd wedi’i gyfrifo yn unol â’r Rheoliadau. Os bydd Gweinidogion Cymru yn gwneud cyfrifiad o’r fath, mae’n rhaid iddynt hysbysu’r awdurdod o’u rhesymau dros wneud hynny a’r swm a gyfrifwyd. Er mwyn i Weinidogion Cymru allu penderfynu pa un a ddylent weithredu’r pŵer hwn neu beidio, mae’n ofynnol i’r awdurdodau, o dan adran 139A o’r Ddeddf, ddarparu gwybodaeth sy’n berthnasol i gyfrifo’r swm dros dro, mewn modd ac ar ffurf a nodir gan Weinidogion Cymru. Y ffurflen honno yw’r NDR1.</t>
  </si>
  <si>
    <t>At ddibenion cyfrifo’r swm dros dro, noda’r Rheoliadau y tybir y bydd y canlynol yn ddim:</t>
  </si>
  <si>
    <t>• symiau sy’n daladwy ar gyfer blwyddyn ariannol flaenorol na roddwyd ystyriaeth iddynt mewn cyfrifon alldro blwyddyn 
   ariannol flaenoro</t>
  </si>
  <si>
    <t>Yn ogystal, rhagdybir y bydd y canlynol yn ddim:</t>
  </si>
  <si>
    <t>• addasiadau ar gyfer symiau a gynhwyswyd ar gam mewn cyfrifon alldro blynyddoedd blaenorol</t>
  </si>
  <si>
    <t>Gwybodaeth ragarweiniol</t>
  </si>
  <si>
    <t>Arenillion ardrethu gros a gyfrifwyd</t>
  </si>
  <si>
    <t>Rhyddhad gorfodol</t>
  </si>
  <si>
    <t>Elusennau</t>
  </si>
  <si>
    <t>Clybiau chwaraeon amatur cymunedol cofrestredig</t>
  </si>
  <si>
    <t>Eiddo a feddiannir yn rhannol</t>
  </si>
  <si>
    <t>Eiddo gwag</t>
  </si>
  <si>
    <t>Rhyddhad trosiannol</t>
  </si>
  <si>
    <t>Rhyddhad rhwydweithiau gwresogi</t>
  </si>
  <si>
    <t>Rhyddhad gwelliannau</t>
  </si>
  <si>
    <t>Arenillion gros</t>
  </si>
  <si>
    <t>Swm gros</t>
  </si>
  <si>
    <t>Cyrff nad ydynt yn gwneud elw</t>
  </si>
  <si>
    <t>Arenillion ardrethu net</t>
  </si>
  <si>
    <t>Colledion wrth gasglu</t>
  </si>
  <si>
    <t>Costau casglu</t>
  </si>
  <si>
    <t>Cyfrifiad dros dro o’r cyfraniad i’r gronfa</t>
  </si>
  <si>
    <t>Ardystio</t>
  </si>
  <si>
    <t>Dylid dangos amcangyfrifon gorau’r awdurdod o arenillion a gollwyd fel rhai cadarnhaol.</t>
  </si>
  <si>
    <t>Paragraph 5(3) of Schedule 8 to the 1988 Act enables the Welsh Ministers to make their own calculation of the provisional amount if the authority fails to notify the amount by the date specified or if the Welsh Ministers believe that the amount notified has not been calculated in accordance with the Regulations.
If the Welsh Ministers make such a calculation, they must notify the authority of their reasons for doing so and the amount calculated. In order that the Welsh Ministers may decide whether or not to exercise this power, authorities are required, under section139A of the Act to supply information which is relevant to the calculation of the provisional amount, in a manner and form specified by the Welsh Ministers. That form is NDR1.</t>
  </si>
  <si>
    <t>Ddeddf Cyllid Llywodraeth Leol 1988</t>
  </si>
  <si>
    <t>Local Government Finance Act 1988</t>
  </si>
  <si>
    <t>Public lavatories</t>
  </si>
  <si>
    <t xml:space="preserve">   Public lavatories</t>
  </si>
  <si>
    <t>Toiledau cyhoeddus</t>
  </si>
  <si>
    <t>Non‑Domestic Rating (Unoccupied Property) (Wales) Regulations 2008</t>
  </si>
  <si>
    <t>Rheoliadau Ardrethu Annomestig (Eiddo Heb ei Feddiannu) (Cymru) 2008</t>
  </si>
  <si>
    <t>Rheoliadau Ardrethu Annomestig (Symiau a Godir) (Cymru) 2022</t>
  </si>
  <si>
    <t>The Non-Domestic Rating (Chargeable Amounts) (Wales) Regulations 2022</t>
  </si>
  <si>
    <t>The Non-Domestic Rating (Heat Networks Relief) (Wales) Regulations 2024</t>
  </si>
  <si>
    <t>Rheoliadau Ardrethu Annomestig (Rhyddhad Rhwydweithiau Gwresogi) (Cymru) 2024</t>
  </si>
  <si>
    <t>The Non-Domestic Rating (Improvement Relief) (Wales) Regulations 2023</t>
  </si>
  <si>
    <t>Rheoliadau Ardrethu Annomestig (Rhyddhad Gwelliannau) (Cymru) 2023</t>
  </si>
  <si>
    <t>The Non-Domestic Rating Contributions (Wales) Regulations 1992</t>
  </si>
  <si>
    <t>Ddeddf Cyllid Llywodraeth Leol 1988 - Atodlen 4ZA para 7 (rhyddhad toiledau cyhoeddus)</t>
  </si>
  <si>
    <t>Local Government Finance Act 1988 - Schedule 4ZA para 7 (public lavatories relief)</t>
  </si>
  <si>
    <t>Llinos Roberts &amp; Meirion Jones</t>
  </si>
  <si>
    <t>LlinosRoberts5@ynysmon.gov.uk;
MeirionJones2@ynysmon.llyw.cymru</t>
  </si>
  <si>
    <t>Bleddyn Jones</t>
  </si>
  <si>
    <t>Susan Plumb &amp; Alyson Miliziano &amp; Jessica Simmons</t>
  </si>
  <si>
    <t>susan.plumb@conwy.gov.uk; alyson.miliziano@conwy.gov.uk; Jessica.simmons@conwy.gov.uk</t>
  </si>
  <si>
    <t>Paul Barnes &amp; Leah Gray</t>
  </si>
  <si>
    <t>paul.barnes@denbighshire.gov.uk; leah.gray@denbighshire.gov.uk</t>
  </si>
  <si>
    <t>Vicki Hankin &amp; David Barnes</t>
  </si>
  <si>
    <t>vicki.j.hankin@flintshire.gov.uk; david.barnes@flintshire.gov.uk</t>
  </si>
  <si>
    <t>Lisa Case &amp; Andrew Bolton</t>
  </si>
  <si>
    <t>Rhodri Morris &amp; Ann Ireland</t>
  </si>
  <si>
    <t xml:space="preserve">Ann Thomas &amp; Steffan Thomas </t>
  </si>
  <si>
    <t>AnThomas@Carmarthenshire.gov.uk; SWThomas@carmarthenshire.gov.uk</t>
  </si>
  <si>
    <t>Julian Morgans &amp;  Paula Lewis</t>
  </si>
  <si>
    <t>julian.morgans@swansea.gov.uk; paula.lewis@swansea.gov.uk</t>
  </si>
  <si>
    <t>Huw Jones &amp; Ann Hinder</t>
  </si>
  <si>
    <t>Suzanne Jones &amp;  Andrew Saunders</t>
  </si>
  <si>
    <t>spjones@valeofglamorgan.gov.uk; nndr@valeofglamorgan.gov.uk; ajsaunders@valeofglamorgan.gov.uk</t>
  </si>
  <si>
    <t>Mark Price &amp; Matthew Harrison</t>
  </si>
  <si>
    <t>mark.price@merthyr.gov.uk;  matthew.harrison@merthyr.gov.uk</t>
  </si>
  <si>
    <t>Dave Elias &amp; Melanie Payne</t>
  </si>
  <si>
    <t>Melanie.payne@blaenau-gwent.gov.uk; dave.elias@blaenau-gwent.gov.uk</t>
  </si>
  <si>
    <t>Sharon Lear &amp; Meredydd Owen</t>
  </si>
  <si>
    <t>sharon.lear@torfaen.gov.uk; meredydd.owen@torfaen.gov.uk</t>
  </si>
  <si>
    <t xml:space="preserve">Dominic Lewis </t>
  </si>
  <si>
    <t>dominic.lewis@newport.gov.uk</t>
  </si>
  <si>
    <t>Sally Ormiston &amp; Caroline Dulson</t>
  </si>
  <si>
    <t>Rhyddhad yn ôl disgresiwn - gostyngiadau o dan adran 47 (galwedigaethau elusennol)</t>
  </si>
  <si>
    <t>Rhyddhad dewisol - gostyngiadau o dan adran 47 (clybiau chwaraeon amatur cymunedol)</t>
  </si>
  <si>
    <t>• amounts payable for a preceding financial year which have not been taken into account in a preceding financial year's
   out-turn calculation</t>
  </si>
  <si>
    <t>Non‑Domestic Rating (Collection and Enforcement) (Local Lists) (Amendment and  Miscellaneous Provision) Regulations 1991 (SI 1991/141)</t>
  </si>
  <si>
    <t>Ardrethu Annomestig (Casglu a Gorfodi) (Rhestrau Lleol) (Diwygio a Darpariaethau Amrywiol) 1991 (OS 1991/141)</t>
  </si>
  <si>
    <t>Authority name Welsh</t>
  </si>
  <si>
    <t>NUTSCode</t>
  </si>
  <si>
    <t>Vendor-Payments</t>
  </si>
  <si>
    <t>Customer-Receipts</t>
  </si>
  <si>
    <t>Ynys Môn</t>
  </si>
  <si>
    <t>1.1.01.512</t>
  </si>
  <si>
    <t>20000299</t>
  </si>
  <si>
    <t>20000198</t>
  </si>
  <si>
    <t>1.1.02.514</t>
  </si>
  <si>
    <t>20000253</t>
  </si>
  <si>
    <t>20000406</t>
  </si>
  <si>
    <t>1.1.03.516</t>
  </si>
  <si>
    <t>20000255</t>
  </si>
  <si>
    <t>20000387</t>
  </si>
  <si>
    <t>Sir Ddinbych</t>
  </si>
  <si>
    <t>1.1.03.518</t>
  </si>
  <si>
    <t>20000309</t>
  </si>
  <si>
    <t>20000118</t>
  </si>
  <si>
    <t>Sir y Fflint</t>
  </si>
  <si>
    <t>1.2.09.520</t>
  </si>
  <si>
    <t>20000308</t>
  </si>
  <si>
    <t>20000580</t>
  </si>
  <si>
    <t>Wrecsam</t>
  </si>
  <si>
    <t>1.2.09.522</t>
  </si>
  <si>
    <t>20000311</t>
  </si>
  <si>
    <t>20000370</t>
  </si>
  <si>
    <t>1.2.10.524</t>
  </si>
  <si>
    <t>20000298</t>
  </si>
  <si>
    <t>20000420</t>
  </si>
  <si>
    <t>1.1.04.526</t>
  </si>
  <si>
    <t>20000075</t>
  </si>
  <si>
    <t>Sir Benfro</t>
  </si>
  <si>
    <t>1.1.04.528</t>
  </si>
  <si>
    <t>20000295</t>
  </si>
  <si>
    <t>20000446</t>
  </si>
  <si>
    <t>Sir Gaerfyrddin</t>
  </si>
  <si>
    <t>1.1.04.530</t>
  </si>
  <si>
    <t>20000328</t>
  </si>
  <si>
    <t>20000384</t>
  </si>
  <si>
    <t>Abertawe</t>
  </si>
  <si>
    <t>1.1.05.532</t>
  </si>
  <si>
    <t>20000304</t>
  </si>
  <si>
    <t>20000081</t>
  </si>
  <si>
    <t>Castell-nedd Port Talbot</t>
  </si>
  <si>
    <t>1.1.06.534</t>
  </si>
  <si>
    <t>20000326</t>
  </si>
  <si>
    <t>20000242</t>
  </si>
  <si>
    <t>Pen-y-bont ar Ogwr</t>
  </si>
  <si>
    <t>1.1.06.536</t>
  </si>
  <si>
    <t>20000116</t>
  </si>
  <si>
    <t>20000378</t>
  </si>
  <si>
    <t>Bro Morgannwg</t>
  </si>
  <si>
    <t>1.2.11.538</t>
  </si>
  <si>
    <t>20000114</t>
  </si>
  <si>
    <t>20000337</t>
  </si>
  <si>
    <t>1.1.07.540</t>
  </si>
  <si>
    <t>20000261</t>
  </si>
  <si>
    <t>20000296</t>
  </si>
  <si>
    <t>Merthyr Tudful</t>
  </si>
  <si>
    <t>1.1.07.542</t>
  </si>
  <si>
    <t>20000300</t>
  </si>
  <si>
    <t>20000217</t>
  </si>
  <si>
    <t>Caerffili</t>
  </si>
  <si>
    <t>1.1.08.544</t>
  </si>
  <si>
    <t>20000125</t>
  </si>
  <si>
    <t>20000031</t>
  </si>
  <si>
    <t>1.1.08.545</t>
  </si>
  <si>
    <t>20000259</t>
  </si>
  <si>
    <t>20000013</t>
  </si>
  <si>
    <t>1.1.08.546</t>
  </si>
  <si>
    <t>20000120</t>
  </si>
  <si>
    <t>20000540</t>
  </si>
  <si>
    <t>Sir Fynwy</t>
  </si>
  <si>
    <t>1.2.12.548</t>
  </si>
  <si>
    <t>20000225</t>
  </si>
  <si>
    <t>Casnewydd</t>
  </si>
  <si>
    <t>1.2.12.550</t>
  </si>
  <si>
    <t>20000327</t>
  </si>
  <si>
    <t>20000248</t>
  </si>
  <si>
    <t>Caerdydd</t>
  </si>
  <si>
    <t>1.2.11.552</t>
  </si>
  <si>
    <t>20000115</t>
  </si>
  <si>
    <t>20000047</t>
  </si>
  <si>
    <t>to be updated!</t>
  </si>
  <si>
    <t>Charitable relief for empty premises</t>
  </si>
  <si>
    <t xml:space="preserve">   Charitable relief for empty premises</t>
  </si>
  <si>
    <t>Galwedigaethau elusennol eiddo wag</t>
  </si>
  <si>
    <t>Cyngor Bwrdeistref Sirol Blaenau Gwent</t>
  </si>
  <si>
    <t>Cyngor Bwrdeistref Sirol Pen-y-bont ar Ogwr</t>
  </si>
  <si>
    <t>Cyngor Bwrdeistref Sirol Caerffili</t>
  </si>
  <si>
    <t>Cyngor Caerdydd</t>
  </si>
  <si>
    <t>Cyngor Sir Gaerfyrddin</t>
  </si>
  <si>
    <t>Cyngor Sir Ceredigion</t>
  </si>
  <si>
    <t>Cyngor Bwrdeistref Sirol Conwy</t>
  </si>
  <si>
    <t>Cyngor Sir Ddinbych</t>
  </si>
  <si>
    <t>Cyngor Sir y Fflint</t>
  </si>
  <si>
    <t>Cyngor Sir Gwynedd</t>
  </si>
  <si>
    <t>Cyngor Bwrdeistref Sirol Merthyr Tudful</t>
  </si>
  <si>
    <t>Cyngor Sir Fynwy</t>
  </si>
  <si>
    <t>Cyngor Bwrdeistref Sirol Castell-nedd Port Talbot</t>
  </si>
  <si>
    <t>Cyngor Dinas Casnewydd</t>
  </si>
  <si>
    <t>Cyngor Sir Penfro</t>
  </si>
  <si>
    <t>Cyngor Sir Powys</t>
  </si>
  <si>
    <t>Cyngor Bwrdeistref Sirol Rhondda Cynon Taf</t>
  </si>
  <si>
    <t>Cyngor Sir a Dinas Abertawe</t>
  </si>
  <si>
    <t>Cyngor Bwrdeistref Sirol Bro Morgannwg</t>
  </si>
  <si>
    <t>Cyngor Bwrdeistref Sirol Torfaen</t>
  </si>
  <si>
    <t>Cyngor Bwrdeistref Sirol Wrecsam</t>
  </si>
  <si>
    <t>Dewiswch eich iaith benodol / Choose your preferred language:</t>
  </si>
  <si>
    <t>Arenillion gros (swm rhesi 3 i 8.9)</t>
  </si>
  <si>
    <t>Swm gros – arenillion gros wedi’u haddasu ar gyfer ‘hydwythedd’ rhagamcanol mewn gwerthoedd ardrethol</t>
  </si>
  <si>
    <t>Rhyddhad dewisol (defnyddiwch ffigur positif wrth nodi’ch amcangyfrif o’r arenillion a gollwyd)</t>
  </si>
  <si>
    <t>Form</t>
  </si>
  <si>
    <t>NDR1</t>
  </si>
  <si>
    <t>Front</t>
  </si>
  <si>
    <t>Page1</t>
  </si>
  <si>
    <t>.</t>
  </si>
  <si>
    <t>ALL</t>
  </si>
  <si>
    <t>newNo</t>
  </si>
  <si>
    <t>Where</t>
  </si>
  <si>
    <t>CurrentNo</t>
  </si>
  <si>
    <t>Retail</t>
  </si>
  <si>
    <t>Standard</t>
  </si>
  <si>
    <t>Higher</t>
  </si>
  <si>
    <t>Schedule 4ZA para 2(2)(a) (charitable occupations)</t>
  </si>
  <si>
    <t>Schedule 4ZA para 2(2)(b) (community amateur sports clubs)</t>
  </si>
  <si>
    <t>section 44A (partly occupied properties)</t>
  </si>
  <si>
    <t>section 45(1)(d) (empty premises)</t>
  </si>
  <si>
    <t>Schedule 4ZB para 2 (charitable relief for empty premises)</t>
  </si>
  <si>
    <t>Schedule 4ZA para 7 (public lavatories relief)</t>
  </si>
  <si>
    <t>Schedule 4ZA para 6 (heat networks relief)</t>
  </si>
  <si>
    <t>Schedule 4ZA para 3 (improvement relief)</t>
  </si>
  <si>
    <t>reductions under section 47 (charitable occupations)</t>
  </si>
  <si>
    <t>reductions under section 47 (community amateur sports clubs)</t>
  </si>
  <si>
    <t>reductions under section 47 (non-profit making bodies)</t>
  </si>
  <si>
    <r>
      <rPr>
        <b/>
        <sz val="12"/>
        <rFont val="Arial"/>
        <family val="2"/>
      </rPr>
      <t>Preliminary information</t>
    </r>
    <r>
      <rPr>
        <sz val="12"/>
        <rFont val="Arial"/>
        <family val="2"/>
      </rPr>
      <t xml:space="preserve"> (lines 210 and 220)</t>
    </r>
  </si>
  <si>
    <t>Costs of collection allowance (row 210 x -£39.50 + row 220 x -0.00087)</t>
  </si>
  <si>
    <t>Summary</t>
  </si>
  <si>
    <t>Gross yield (sum of rows 230 to 360)</t>
  </si>
  <si>
    <t>Gross amount - gross yield adjusted by 'buoyancy' in rateable value</t>
  </si>
  <si>
    <t>Schedule 4ZA para 4 (small business rates relief post office element)</t>
  </si>
  <si>
    <t>Schedule 4ZA para 4 (small business rates relief childcare element)</t>
  </si>
  <si>
    <t>Schedule 4ZA para 4 (small business rates relief excluding childcare/post office)</t>
  </si>
  <si>
    <t>Total small business rates relief (sum of lines 260 to 280)</t>
  </si>
  <si>
    <t>Small business rates relief</t>
  </si>
  <si>
    <t>Number of hereditaments ineligible for small business rates relief as a result of the multiple occupation limit</t>
  </si>
  <si>
    <t>Provisional contribution to the pool (sum of rows 420 to 440)</t>
  </si>
  <si>
    <t>Allowance for losses in collection (row 420 x -1.0%)</t>
  </si>
  <si>
    <t>Net rate yield (sum of rows 380 to 410)</t>
  </si>
  <si>
    <t xml:space="preserve">  </t>
  </si>
  <si>
    <t>Atodlen 4ZA para 2(2)(a) (galwedigaethau elusennol)</t>
  </si>
  <si>
    <t>Atodlen 4ZA para 2(2)(b) (clybiau chwaraeon amatur cymunedol)</t>
  </si>
  <si>
    <t>Atodlen 4ZA para 4 (elfen swyddfa bost rhyddhad ardrethi busnesau bach)</t>
  </si>
  <si>
    <t>Atodlen 4ZA para 4 (elfen gofal plant rhyddhad ardrethi busnesau bach)</t>
  </si>
  <si>
    <t>Atodlen 4ZA para 4 (rhyddhad ardrethi busnesau bach heb gynnwys elfennau gofal plant/swyddfa bost)</t>
  </si>
  <si>
    <t>adran 44A (eiddo a feddiannir yn rhannol)</t>
  </si>
  <si>
    <t>adran 45(1)(d) (eiddo wag)</t>
  </si>
  <si>
    <t>Atodlen 4ZB para 2 (galwedigaethau elusennol eiddo gwag)</t>
  </si>
  <si>
    <t>Atodlen 4ZA para 7 (rhyddhad toiledau cyhoeddus)</t>
  </si>
  <si>
    <t>Atodlen 4ZA para 6 (rhyddhad rhwydweithiau gwresogi)</t>
  </si>
  <si>
    <t>Atodlen 4ZA para 3 (rhyddhad gwelliannau)</t>
  </si>
  <si>
    <t>Rhyddhad ardrethi busnesau bach (swm llinellau 260 i 280)</t>
  </si>
  <si>
    <t>section 58 (revaluation transitional relief)</t>
  </si>
  <si>
    <t>adran 58 (rhyddhad trosiannol ailbrisio)</t>
  </si>
  <si>
    <t>Total</t>
  </si>
  <si>
    <t>Column 1</t>
  </si>
  <si>
    <t>Column 2</t>
  </si>
  <si>
    <t>Column 3</t>
  </si>
  <si>
    <t>Column 4</t>
  </si>
  <si>
    <t>Richard Hagg</t>
  </si>
  <si>
    <t>These notes are intended to help authorities with the calculation of form NDR1 which sets out their provisional non domestic rating contribution for 2026-27.</t>
  </si>
  <si>
    <t>• amounts of hardship relief to be granted in 2026 to 2027 under section 49 of the Act</t>
  </si>
  <si>
    <t>• amounts of interest payable by the authority during 2026 to 2027 (these are taken into account in the buoyancy factor)</t>
  </si>
  <si>
    <t>• symiau’r rhyddhad caledi a fydd yn cael eu rhoi yn ystod 2026 i 2027 o dan adran 49 o’r Ddeddf</t>
  </si>
  <si>
    <t>• symiau’r llog sy’n daladwy gan yr awdurdod yn ystod 2026 i 2027 (rhoddir ystyriaeth i’r rhain yn y ffactor hydwythedd)</t>
  </si>
  <si>
    <t>Diben y nodiadau hyn yw helpu awdurdodau i gyfrifo ffurflen NDR1 sy’n nodi eu cyfraniad ardrethu annomestig dros dro ar gyfer 2026-27.</t>
  </si>
  <si>
    <t>• sums whose recovery has been, or is to be, deferred in 2026 to 2027, as a result of agreements entered into with 
  ratepayers under regulation 5 of the Non‑Domestic Rating (Collection and Enforcement) (Local Lists) (Amendment and 
  Miscellaneous Provision) Regulations 1991 (SI 1991/141)</t>
  </si>
  <si>
    <t>• symiau sydd wedi, neu a fydd yn cael eu gohirio yn ystod 2026 i 2027, o ganlyniad i gytundebau a wnaethpwyd â
   threthdalwyr o dan reoliad 5 o Reoliadau Ardrethu Annomestig (Casglu a
  Gorfodi) (Rhestrau Lleol) (Diwygio a Darpariaethau Amrywiol) 1991 (OS 1991/141)</t>
  </si>
  <si>
    <t>Yn llinell 7, nodwch amcangyfrif gorau’r awdurdod o’r gostyngiad yn yr arenillion yn 2026 i 2027 o ganlyniad i ddosrannu gwerth ardrethol hereditament rhwng y rhan ohono a feddiannir a’r rhan honno sydd heb ei meddiannu o dan adran 44A (heridamentau a feddiannir yn rhannol) o’r Ddeddf. Os bydd dosraniad o’r fath yn gymwys ar 31 Rhagfyr 2025, mae’n rhaid i’r awdurdod dybio y bydd y dosraniad yn parhau trwy gydol 2026 i 2027.</t>
  </si>
  <si>
    <t>Enter in line 220 the aggregate rateable value in the list for the authority's area as at 31 December 2025.</t>
  </si>
  <si>
    <t>Enter in line 240 the result of the application of 80% mandatory rate relief for properties occupied by charities in the authority, by virtue of reductions under paragraph 2(1)(b) and (2)(a) of Schedule 4ZA (charitable rate relief charities) to the Act. The authority must assume that properties occupied by charities on 31 December 2025 will continue to be so occupied throughout 2026 to 2027.</t>
  </si>
  <si>
    <t>Enter in line 250 the authority’s best estimate of lost yield in 2026 to 2027 as a result of the application of 80% mandatory rate relief for properties occupied by registered community amateur sports clubs in the authority. Reductions under paragraph 2(1)(b) and (2)(b) of Schedule 4ZA (charitable rate relief community amateur sports clubs) to the Act provides for mandatory rate relief for registered community amateur sports clubs. The authority must assume that properties occupied by registered community amateur sports clubs on 31 December 2025 will continue to be so occupied throughout 2026 to 2027.</t>
  </si>
  <si>
    <t>Enter in line 280 the authority’s best estimate of lost yield in 2026 to 2027 as a result of the application of this relief in respect of small businesses, excluding post offices and childcare premises. Lost yield in respect of post offices should be entered in line 260 and childcare premises in line 6.3. 2017 No. 1229 (W.293)</t>
  </si>
  <si>
    <t>Enter in line 300 the authority’s best estimate of lost yield in 2026 to 2027 as a result of the rateable value of a hereditament being apportioned between its occupied and unoccupied parts under section 44A (partly occupied hereditaments) of the Act. The authority must assume that where such an apportionment applies on 31 December 2025, the apportionment will continue throughout 2026 to 2027.</t>
  </si>
  <si>
    <t>Enter in line 310 the authority's best estimate of lost yield in 2026 to 2027 as a result of property being unoccupied. The unoccupied rate is the same as the occupied rate by virtue of section 45 of the Act unless the property is exempt from empty property rates by virtue of the Non‑Domestic Rating (Unoccupied Property) (Wales) Regulations 2008 (SI 2008/2549 (W.217)). The authority must assume that where a property is unoccupied on 31 December 2025, it will remain unoccupied throughout 2026 to 2027.</t>
  </si>
  <si>
    <t>Enter in line 320 the result of the application of mandatory charitable rate relief for unoccupied properties, by virtue of reductions under paragraph 2 of Schedule 4ZB (charitable rate relief) to the Act. The authority must assume that where a property is unoccupied and eligible on 31 December 2025, it will remain unoccupied and eligible throughout 2026 to 2027.</t>
  </si>
  <si>
    <t>Enter in line 330 the authority’s best estimate of lost yield in 2026 to 2027 as a result of the application of transitional relief following the 2023 revaluation. 2022 No. 1350 (W. 272)</t>
  </si>
  <si>
    <t>Enter in line 340 the result of the application of 100% mandatory rate relief for properties occupied by public lavatories in the authority, by virtue of reductions under paragraph 7 of Schedule 4ZA (public lavatories) to the Act. The authority must assume that properties occupied by public lavatories on 31 December 2025 will continue to be so occupied throughout 2026 to 2027.</t>
  </si>
  <si>
    <t>Enter in line 350 the authority’s best estimate of lost yield in 2026 to 2027 as a result of the application of this relief in respect of low-carbon heat networks. 2025 No. 38 (W. 13)</t>
  </si>
  <si>
    <t xml:space="preserve">Enter in line 360 the authority’s best estimate of lost yield in 2026 to 2027 as a result of the application of this relief in respect of qualifying property improvements. 2023 No. 1354 (W. 244). </t>
  </si>
  <si>
    <t>Line 380 is a calculated field, and is the amount determined by multiplying the amount in line 370 (gross yield) by 1.002. The amount of 1.002 is prescribed by the Regulations and takes account of the Welsh Minister’s estimate of the effect on yield of expected repayments, in respect of previous years, resulting from reductions in rateable value due to successful appeals and of interest payments arising from those repayments.</t>
  </si>
  <si>
    <t>If the authority has made proper arrangements for securing economy, efficiency and effectiveness in relation to the collection of non‑domestic rates, it is permitted to make an allowance for bad and doubtful debts under paragraph 6 of Schedule 1 to the Regulations. The appropriate percentage allowance for 2026 to 2027 is 1.0%. Line 430 is calculated as the amount found by applying this percentage to the amount entered in line 420 (the net rate yield).</t>
  </si>
  <si>
    <t>In line 400 enter 25% of the total amount of any relief the authority expects to grant for 2026 to 2027 by virtue of its powers under section 47 (charitable rate relief community amateur sports clubs) to the Act, i.e. “top‑up” relief for registered community amateur sports clubs receiving mandatory rate relief. The estimate should not take account of relief where, although the decision to grant discretionary relief is expected to be taken in 2026 to 2027, the relief is in respect of the financial year 2025 to 2026; such amounts will be taken into account in the NDR3 return for 2025 to 2026. Where no decision has been taken as to whether such relief should continue in respect of a hereditament for which relief has been granted for 2025 to 2026, it should be assumed that the relief will continue in 2026 to 2027.</t>
  </si>
  <si>
    <t>In line 390 enter 25% of the total amount of any relief the authority expects to grant for 2026 to 2027 (having taken account of the transitional arrangements where applicable) by virtue of its powers under section 47 (charities) of the Act, i.e. the “top‑up” relief for charitable organisations receiving mandatory rate relief. The estimate should not take account of relief where, although the decision to grant discretionary relief is expected to be taken in 2026 to 2027, the relief is in respect of the financial year 2025 to 2026; such amounts will be taken into account in the NDR3 return for that financial year. Where no decision has been taken as to whether such relief should continue in respect of a hereditament for which relief has been granted for 2025 to 2026, it should be assumed that the relief will continue in 2026 to 2027.</t>
  </si>
  <si>
    <t>Entries made in lines 240 to 360 and 390 to 410 must be certified by the Chief Finance Officer for the authority as being the best that could be made on the basis of the information available at the time. The Chief Finance Officer must also certify that to the best of their knowledge and belief, the entries in lines 210 and 220 represent the number of hereditaments and the aggregate rateable value shown in the draft local non‑domestic rating list for the authority as at 31 December 2025.</t>
  </si>
  <si>
    <t>Line 420 is a calculated field, and is the amount found by subtracting from line 380 (the gross amount) the amounts entered in lines 390, 400, and 410.</t>
  </si>
  <si>
    <t>Line 450 is the amount calculated by subtracting from the amount entered in line 420 (the net yield) the amounts entered in lines 430 and 440.</t>
  </si>
  <si>
    <t>Line 440 is the total allowance prescribed by Schedule 1 of the Regulations found by adding the following amounts:
• the number of hereditaments (line 210) multiplied by £39.50
• the aggregate rateable value on the local non‑domestic rating list for the authority as at 31 December 2025 (line 220) multiplied by 0.00087</t>
  </si>
  <si>
    <t>Yn llinell 210 nodwch nifer yr hereditamentau a ddangoswyd yn y rhestr ardrethu annomestig lleol ar gyfer ardal yr awdurdod ar 31 Rhagfyr 2025.</t>
  </si>
  <si>
    <t>Yn llinell 220 nodwch y gwerth ardrethol cyfanredol yn y rhestr ar gyfer ardal yr awdurdod ar 31 Rhagfyr 2025.</t>
  </si>
  <si>
    <t>Yn llinell 240 nodwch ganlyniad cymhwyso rhyddhad ardrethi gorfodol o 80% ar gyfer eiddo a feddiannir gan elusennau yn yr awdurdod, yn rhinwedd gostyngiadau o dan baragraff 2(1)(b) a (2)(a) o Atodlen 4ZA (rhyddhad ardrethi elusennol elusennau) i'r Ddeddf. Mae’n rhaid i’r awdurdod ragdybio y bydd eiddo a feddiannir gan elusennau ar 31 Rhagfyr 2025 yn parhau i gael ei feddiannu yn y modd hwn trwy gydol 2026 i 2027.</t>
  </si>
  <si>
    <t>Yn llinell 250 nodwch amcangyfrif gorau’r awdurdod o’r gostyngiad yn yr arenillion yn 2026 i 2027 o ganlyniad i gymhwyso rhyddhad ardrethi gorfodol o 80% ar gyfer eiddo a feddiannir gan glybiau chwaraeon amatur cymunedol cofrestredig yn yr awdurdod. Mae gostyngiadau o dan baragraff 2(1)(b) a (2)(b) o Atodlen 4ZA (rhyddhad ardrethi elusennol - clybiau chwaraeon amatur cymunedol) yn darparu ar gyfer rhyddhad ardrethi gorfodol i glybiau chwaraeon amatur cymunedol cofrestredig. Mae’n rhaid i’r awdurdod dybio y bydd eiddo a feddiannir gan glybiau chwaraeon amatur cymunedol cofrestredig ar 31 Rhagfyr 2025 yn parhau i gael ei feddiannu felly trwy gydol 2026 i 2027.</t>
  </si>
  <si>
    <t>Yn llinell 280 nodwch amcangyfrif gorau’r awdurdod o’r gostyngiad yn yr arenillion yn 2026 i 2027 o ganlyniad i gymhwyso’r rhyddhad hwn mewn perthynas â busnesau bach, heb gynnwys swyddfeydd post a lleoliadau gofal plant. Dylid nodi’r gostyngiad yn yr arenillion o ran swyddfeydd post yn llinell 260 a lleoliadau gofal plant yn llinell 270. 2017 Rhif 1229 (Cy. 293)</t>
  </si>
  <si>
    <t>Yn llinell 310 nodwch amcangyfrif gorau’r awdurdod o’r gostyngiad yn yr arenillion yn 2026 i 2027 o ganlyniad i eiddo heb ei feddiannu. Yr un yw’r ardreth ar gyfer eiddo heb ei feddiannu ag ar gyfer eiddo a feddiannir yn rhinwedd adran 45 o’r Ddeddf oni bai bod yr eiddo wedi’i eithrio o ardrethi eiddo gwag yn rhinwedd Rheoliadau Ardrethu Annomestig (Eiddo Heb ei Feddiannu) (Cymru) 2008 (OS 2008/2449 (Cy.217)). Os nad oedd yr eiddo wedi’i feddiannu ar 31 Rhagfyr 2025, mae’n rhaid i’r awdurdod dybio y bydd yn parhau i fod heb ei feddiannu trwy gydol 2026 i 2027.</t>
  </si>
  <si>
    <t>Yn llinell 320, nodwch ganlyniad cymhwyso rhyddhad ardrethi gorfodol o ar gyfer eiddo a feddiannir gan elusennau yn yr awdurdod, yn rhinwedd gostyngiadau o dan baragraff 2 o Atodlen 4ZB (rhyddhad ardrethi elusennol elusennau) i'r Ddeddf. Mae’n rhaid i’r awdurdod ragdybio y bydd eiddo a feddiannir gan elusennau ar 31 Rhagfyr 2025 yn parhau i gael ei feddiannu yn y modd hwn trwy gydol 2026 i 2027.</t>
  </si>
  <si>
    <t>Yn llinell 330 nodwch amcangyfrif gorau’r awdurdod o’r gostyngiad yn yr arenillion yn 2026 i 2027 o ganlyniad i gymhwyso’r rhyddhad trosiannol yn dilyn yr ailbrisiad yn 2023. 2022 Rhif 1350 (Cy. 272)</t>
  </si>
  <si>
    <t>Yn llinell 340, nodwch ganlyniad cymhwyso rhyddhad ardrethi gorfodol o 100% ar gyfer eiddo a feddiannir gan toiledau cyhoeddus yn yr awdurdod, yn rhinwedd gostyngiadau o dan baragraff 7 o Atodlen 4ZA (toiledau cyhoeddus) i'r Ddeddf. Mae’n rhaid i’r awdurdod ragdybio y bydd eiddo a feddiannir gan toiledau cyhoeddus ar 31 Rhagfyr 2025 yn parhau i gael ei feddiannu yn y modd hwn trwy gydol 2026 i 2027.</t>
  </si>
  <si>
    <t>Yn linell 350 nodwch amcangyfrif gorau'r awdurdod o’r gostyngiad yn yr arenillion yn 2026 i 2027 o ganlyniad i gymhwyso'r rhyddhad hwn mewn perthynas â rhwydweithiau gwres carbon isel. 2025 Rhif 38 (Cy. 13)</t>
  </si>
  <si>
    <t>Yn llinell 360 nodwch amcangyfrif gorau'r awdurdod o’r gostyngiad yn yr arenillion yn 2026 i 2027 o ganlyniad i gymhwyso'r rhyddhad hwn mewn perthynas â gwelliannau eiddo cymwys. 2023 Rhif 1354 (Cy. 244)</t>
  </si>
  <si>
    <t>Mae Llinell 370 yn faes a gyfrifir. Cyfrifir y swm hwn trwy dynnu’r swm a nodwyd yn llinell 230 o’r symiau a nodwyd yn llinellau 240 i 360.</t>
  </si>
  <si>
    <t>Mae Llinell 10 yn faes a gyfrifir. Hwn yw’r swm a bennir trwy luosi’r swm yn llinell 370 (arenillion gros) ag 1.002. Mae’r swm o 1.002 wedi’i ragnodi gan y Rheoliadau ac mae’n ystyried amcangyfrif Gweinidog Cymru o’r effaith ar arenillion ad_x0002_daliadau disgwyliedig, o ran blynyddoedd blaenorol, a ddaw yn sgil gostyngiadau mewn gwerth ardrethol o ganlyniad i apeliadau llwyddiannus ac o daliadau llog sy’n codi o’r ad-daliadau hynny.</t>
  </si>
  <si>
    <t>Yn llinell 390, nodwch 25% o gyfanswm symiau unrhyw ryddhad y mae’r awdurdod yn disgwyl ei roi ar gyfer 2026 i 2027 (wedi ystyried y trefniadau trosiannol lle y bo’n gymwys) yn rhinwedd ei bwerau o dan adran 47 (elusennau) o’r Ddeddf, h.y. y rhyddhad ychwanegol i sefydliadau elusennol sy’n cael rhyddhad ardrethu gorfodol. Ni ddylai’r amcangyfrif ystyried rhyddhad sydd yn ymwneud â’r flwyddyn ariannol 2026 i 2027, er y disgwylir i’r penderfyniad i roi rhyddhad yn ôl disgresiwn gael ei wneud yn ystod 2025 i 2026; bydd symiau o’r fath yn cael eu hystyried yn y ffurflen NDR3 ar gyfer y flwyddyn ariannol honno. Pan na fydd unrhyw benderfyniad wedi’i wneud ynghylch a ddylai rhyddhad o’r fath barhau ar gyfer hereditament y mae’r rhyddhad wedi’i ganiatáu ar ei gyfer yn 2025 i 2026, dylid tybio y bydd y rhyddhad yn parhau yn ystod 2026 i 2027.</t>
  </si>
  <si>
    <t>Mae llinell 420 yn faes a gyfrifir. Cyfrifir y swm hwn trwy dynnu’r symiau a nodwyd yn llinellau 390, 400 a 410 o linell 380 (y swm gros).</t>
  </si>
  <si>
    <t>Os bydd yr awdurdod wedi gwneud trefniadau priodol i sicrhau bod ardrethi annomestig yn cael eu casglu mewn modd darbodus, effeithlon ac effeithiol, gellir caniatáu dyledion gwael ac amheus dan baragraff 6 o Atodlen 1 i’r Rheoliadau. Y ganran briodol a ganiateir ar gyfer 2026 i 2027 yw 1.0%. Cyfrifir llinell 430 fel y swm a gyfrifir trwy gymhwyso’r ganran hon i’r swm a nodwyd yn llinell 420 (yr arenillion ardrethi net).</t>
  </si>
  <si>
    <t>Llinell 440 yw cyfanswm y lwfans a ragnodir gan Atodlen 1 o’r Rheoliadau, a gellir cyfrifo hyn trwy adio’r symiau canlynol: 
• nifer yr hereditamentau (llinell 210) wedi’u lluosi â £39.50 
• gwerth ardrethol cyfanredol ar y rhestr ardrethu annomestig leol ar gyfer yr awdurdod ar 31 Rhagfyr 2025 (llinell 220) wedi'i 
  luosi â 0.00087</t>
  </si>
  <si>
    <t>Llinell 450 yw’r swm a gyfrifir trwy dynnu’r symiau a nodwyd yn llinellau 430 a 440 o’r swm a nodwyd yn llinell 420 (yr arenillion net).</t>
  </si>
  <si>
    <t>Mae’n rhaid i’r hyn a nodwyd yn llinellau 240 i 360 a 390 i 410 gael eu hardystio gan Brif Swyddog Cyllid yr awdurdod fel y rhai gorau y gellid eu cynhyrchu ar sail yr wybodaeth a oedd ar gael ar y pryd. Mae’n rhaid i’r Prif Swyddog Cyllid hefyd ardystio bod yr hyn a nodwyd yn llinellau 210 a 220 yn cynrychioli nifer yr hereditamentau a’r gwerth ardrethol cyfanredol a nodwyd yn y rhestr ardrethu annomestig lleol drafft ar gyfer yr awdurdod fel ag yr oedd ar 31 Rhagfyr 2025.</t>
  </si>
  <si>
    <t>Yn llinell 400, nodwch 25% o gyfanswm symiau unrhyw ryddhad y mae’r awdurdod yn disgwyl ei roi ar gyfer 2026 i 2027 yn rhinwedd ei bwerau gostyngiadau o dan adran 47 (gostyngiad ardrethi elusennol clybiau chwaraeon amatur cymunedol) o’r Ddeddf, h.y. rhyddhad ychwanegol ar gyfer clybiau chwaraeon amatur cymunedol cofrestredig sy’n cael rhyddhad ardrethi gorfodol. Ni ddylai’r amcangyfrif ystyried rhyddhad sydd yn ymwneud â’r flwyddyn ariannol 2026 i 2027, er y disgwylir i’r penderfyniad i roi rhyddhad yn ôl disgresiwn gael ei wneud yn ystod 2025 i 2026; bydd symiau o’r fath yn cael eu hystyried yn y ffurflen NDR3 ar gyfer 2025 i 2026. Pan na fydd unrhyw benderfyniad wedi’i wneud ynghylch a ddylai rhyddhad o’r fath barhau ar gyfer hereditament y mae’r rhyddhad wedi’i ganiatáu ar ei gyfer yn 2025 i 2026, dylid tybio y bydd y rhyddhad yn parhau yn ystod 2026 i 2027.</t>
  </si>
  <si>
    <t>In line 410 enter 90% of the total of any relief the authority expects to grant to non‑profit making organisations for 2026 to 2027 by virtue of its powers under section 47 (non-profit making bodies) of the Act. The estimate should not take account of relief where, although the decision to grant discretionary relief is expected to be taken in 2026 to 2027, the relief is in respect of the financial year 2025 to 2026; such amounts will be taken into account in the NDR3 return for 2025 to 2026. Where no decision has been taken as to whether such relief should continue in respect of a hereditament for which relief has been granted for 2025 to 2026, it should be assumed that the relief will continue in 2026 to 2027.</t>
  </si>
  <si>
    <t>Yn llinell 410, nodwch 90% o gyfanswm unrhyw ryddhad y mae’r awdurdod yn disgwyl ei roi i sefydliadau nad ydynt yn gwneud elw ar gyfer 2026 i 2027 yn rhinwedd ei bwerau o dan adran 47 (cyrff nad ydynt yn gwneud elw) o’r Ddeddf. Ni ddylai’r amcangyfrif ystyried rhyddhad sydd yn ymwneud â’r flwyddyn ariannol 2026 i 2027, er y disgwylir i’r penderfyniad i roi rhyddhad yn ôl disgresiwn gael ei wneud yn ystod 2025 i 2026; bydd symiau o’r fath yn cael eu hystyried yn y ffurflen NDR3 ar gyfer 2025 i 2026. Pan na fydd unrhyw benderfyniad wedi’i wneud ynghylch a ddylai rhyddhad o’r fath barhau ar gyfer hereditament y mae’r rhyddhad wedi’i ganiatáu ar ei gyfer yn 2025 i 2026, dylid tybio y bydd y rhyddhad yn parhau yn ystod 2026 i 2027.</t>
  </si>
  <si>
    <t>Guidance for local authorities on how to calculate and submit their provisional non-domestic rating contribution.</t>
  </si>
  <si>
    <t>Canllawiau i awdurdodau lleol ar sut i gyfrifo a chyflwyno eu cyfraniad ardrethi annomestig dros dro.</t>
  </si>
  <si>
    <t>Line 230 is a calculated field and is the gross rate yield calculated by multiplying the amount entered in line 220 by the proposed non‑domestic rating multipliers for 2026 to 2027. No account should be taken in this line of any reduction in yield arising from any reliefs as they will be dealt with in subsequent lines.</t>
  </si>
  <si>
    <t>Mae Llinell 230 yn faes a gyfrifir. Yr arenillion ardrethu gros yw hyn a gaiff ei gyfrifo trwy luosi’r swm a nodwyd ar linell 2 â’r lluosydd ardrethu annomestig arfaethedig ar gyfer 2026 i 2027. Ni ddylid rhoi ystyriaeth i unrhyw ostyngiad mewn arenillion a ddaw yn sgil unrhyw ryddhad ar y llinell hon oherwydd ymdrinnir â’r rhain mewn llinellau dilynol.</t>
  </si>
  <si>
    <t xml:space="preserve">   Arenillion ardrethu gros a gyfrifwyd</t>
  </si>
  <si>
    <t xml:space="preserve">   Gwybodaeth ragarweiniol</t>
  </si>
  <si>
    <t>v2.0</t>
  </si>
  <si>
    <t xml:space="preserve">mark.ransom@torfaen.gov.uk; ruthdonovan@monmouthshire.gov.uk   </t>
  </si>
  <si>
    <t>Mark Ransom &amp; Ruth Donovan</t>
  </si>
  <si>
    <t>Colofn 1</t>
  </si>
  <si>
    <t>Colofn 2</t>
  </si>
  <si>
    <t>Colofn 3</t>
  </si>
  <si>
    <t>Colofn 4</t>
  </si>
  <si>
    <t>Column1</t>
  </si>
  <si>
    <t>Manwerthu</t>
  </si>
  <si>
    <t>Safon</t>
  </si>
  <si>
    <t>Uchder</t>
  </si>
  <si>
    <t>Crynodeb</t>
  </si>
  <si>
    <t>Cyfanswm</t>
  </si>
  <si>
    <t>Number</t>
  </si>
  <si>
    <t>Nifer</t>
  </si>
  <si>
    <t xml:space="preserve">I certify the information given in this form is the most accurate I can give.  I also certify that the figures used are those shown in the rating list for my authority as at 31 December 2025. Furthermore, I certify that the authority has made proper arrangements for securing economy, efficiency, and effectiveness in relation to the collection of non-domestic rates. </t>
  </si>
  <si>
    <t>Rwyf yn ardystio bod yr wybodaeth a ddarparwyd yn y ffurflen hon mor gywir ag y gallaf ei darparu. Rwyf hefyd yn ardystio bod y ffigurau a ddefnyddiwyd yn cyfateb i’r rhai a nodir yn y rhestr ardrethi ar gyfer fy awdurdod ar 31 Rhagfyr 2025. Ymhellach, rwyf yn cadarnhau bod yr awdurdod wedi sefydlu trefniadau priodol i sicrhau economi, effeithlonrwydd ac effeithiolrwydd wrth gasglu ardrethi annomestig.</t>
  </si>
  <si>
    <t>V2.0</t>
  </si>
  <si>
    <t xml:space="preserve">Enter in line 210 the number of hereditaments shown in the local non‑domestic rating list for the authority area as at 31 December 2025. 
</t>
  </si>
  <si>
    <t>Multipliers</t>
  </si>
  <si>
    <t xml:space="preserve">   Multipliers</t>
  </si>
  <si>
    <t>The structure of the return reflects the three multipliers which apply in Wales from 2026-27 onwards. Hereditaments to which the retail multiplier and the higher multiplier apply are specified by the Non-Domestic Rating (Description of Differential Multipliers) (Wales) Regulations 2025 (SI 2025/1163 (W. 190)). All other hereditaments are subject to the standard multiplier. Separate entries are required in each reporting line for hereditaments subject to the retail, standard and higher multipliers.
Useful links can be found here:</t>
  </si>
  <si>
    <t xml:space="preserve">   Lluosyddion</t>
  </si>
  <si>
    <t>Lluosyddion</t>
  </si>
  <si>
    <t>Mae strwythur y datganiad yn adlewyrchu'r tri lluosydd sy'n gymwys yng Nghymru o 2026-27. Caiff hereditamentau y mae'r lluosydd manwerthu a'r lluosydd uwch yn gymwys iddynt eu pennu gan Reoliadau Ardrethu Annomestig (Disgrifio Lluosyddion Gwahaniaethol) (Cymru) 2025 (OS 2025/1163 (Cy. 190)). Mae pob hereditament arall yn dod o dan y lluosydd safonol. Mae angen cofnodion ar wahân ym mhob llinell adrodd ar gyfer hereditamentau sy'n dod o dan y lluosydd manwerthu, y lluosydd safonol a'r lluosydd uwch.
Mae dolenni defnyddiol ar gael yma:</t>
  </si>
  <si>
    <t>The Non-Domestic Rating (Small Business Relief) (Wales) Order 2017</t>
  </si>
  <si>
    <t>Gorchymyn Ardrethu Annomestig (Rhyddhad Ardrethi i Fusnesau Bach) (Cymru) 2017</t>
  </si>
  <si>
    <t>Non-Domestic Rates – Multipliers | Business Wales</t>
  </si>
  <si>
    <t>Ardrethi Annomestig – Lluosyddion | Busnes Cymru</t>
  </si>
  <si>
    <t>References in these notes to “the Act” refer to the Local Government Finance Act 1988, as amended. Paragraph 5(2) of Schedule 8 to the Act requires authorities to calculate their provisional non‑domestic rating contribution for the following financial year, by such time as the Welsh Ministers direct. For 2026 to 2027, the amount of the provisional calculation must be carried out and the sum notified to the Welsh Ministers by 23 February 2026</t>
  </si>
  <si>
    <t>Mae’r cyfeiriadau a wneir at “y Ddeddf” yn y nodiadau hyn yn cyfeirio at Ddeddf Cyllid Llywodraeth Leol 1988, fel y’i diwygiwyd. O dan baragraff 5(2) o Atodlen 8 i’r Ddeddf, mae’n ofynnol i awdurdodau gyfrifo swm eu cyfraniad ardrethu annomestig dros dro ar gyfer y flwyddyn ariannol ddilynol, erbyn yr adeg a gyfarwyddir gan Weinidogion Cymru. Ar gyfer 2026 i 2027, mae’n rhaid cyfrifo swm y cyfrifiad dros dro a hysbysu Gweinidogion Cymru o’r swm hwn erbyn 23 Chwefror 2026.</t>
  </si>
  <si>
    <t>Line 370 is a calculated field, and is the amount found by subtracting from the amount entered in line 230, the amounts entered in lines 240 to 360.</t>
  </si>
  <si>
    <t>The Chief Finance Officer must further certify that they are satisfied that the authority has made proper arrangements for securing economy, efficiency and effectiveness in relation to the collection of non‑domestic rates in order that it can claim the losses in collection allowance under paragraph 6 of Schedule 1 of the Regulations.
Once the form has been certified it must be returned by 23 February 2026 in accordance with the instructions provided.</t>
  </si>
  <si>
    <t>Hyd eithaf ei wybodaeth a’i gred. Mae’n rhaid i’r Prif Swyddog Cyllid ardystio ymhellach ei fod yn fodlon bod yr awdurdod wedi gwneud trefniadau priodol ar gyfer sicrhau economi, effeithlonrwydd ac effeithiolrwydd o ran casglu ardrethi annomestig er mwyn iddo allu hawlio’r colledion yn y lwfans casglu dan baragraff 6 o Atodlen 1 y Rheoliadau.
 Ar ôl i’r ffurflen gael ei hardystio, mae’n rhaid ei dychwelyd erbyn 23 Chwefror 2026 yn unol â’r cyfarwyddiadau a roddwyd.</t>
  </si>
  <si>
    <t xml:space="preserve">   Elusennau</t>
  </si>
  <si>
    <t xml:space="preserve">   Clybiau chwaraeon amatur cymunedol cofrestredig</t>
  </si>
  <si>
    <t xml:space="preserve">   Rhyddhad Ardrethi Busnesau Bach</t>
  </si>
  <si>
    <t xml:space="preserve">   Eiddo a feddiannir yn rhannol</t>
  </si>
  <si>
    <t xml:space="preserve">   Eiddo gwag</t>
  </si>
  <si>
    <t xml:space="preserve">   Galwedigaethau elusennol eiddo wag</t>
  </si>
  <si>
    <t xml:space="preserve">   Rhyddhad trosiannol</t>
  </si>
  <si>
    <t xml:space="preserve">   Toiledau Cyhoeddus</t>
  </si>
  <si>
    <t xml:space="preserve">   Rhyddhad rhwydweithiau gwresogi</t>
  </si>
  <si>
    <t xml:space="preserve">   Rhyddhad gwelliannau</t>
  </si>
  <si>
    <t xml:space="preserve">   Cyrff nad ydynt yn gwneud elw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</si>
</sst>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
    <numFmt numFmtId="165" formatCode="#,##0_ ;[Red]\-#,##0\ "/>
    <numFmt numFmtId="166" formatCode="_-* #,##0_-;\-* #,##0_-;_-* &quot;-&quot;??_-;_-@_-"/>
    <numFmt numFmtId="167" formatCode="0.000"/>
  </numFmts>
  <fonts count="36">
    <font>
      <sz val="12"/>
      <name val="Arial"/>
    </font>
    <font>
      <sz val="12"/>
      <name val="Arial"/>
      <family val="2"/>
    </font>
    <font>
      <sz val="10"/>
      <name val="Arial"/>
      <family val="2"/>
    </font>
    <font>
      <b/>
      <sz val="10"/>
      <name val="Arial"/>
      <family val="2"/>
    </font>
    <font>
      <sz val="12"/>
      <name val="Arial"/>
      <family val="2"/>
    </font>
    <font>
      <sz val="10"/>
      <color indexed="8"/>
      <name val="Arial"/>
      <family val="2"/>
    </font>
    <font>
      <sz val="8"/>
      <name val="Arial"/>
      <family val="2"/>
    </font>
    <font>
      <sz val="8"/>
      <color indexed="81"/>
      <name val="Tahoma"/>
      <family val="2"/>
    </font>
    <font>
      <strike/>
      <sz val="10"/>
      <name val="Arial"/>
      <family val="2"/>
    </font>
    <font>
      <b/>
      <sz val="14"/>
      <name val="Arial"/>
      <family val="2"/>
    </font>
    <font>
      <b/>
      <sz val="12"/>
      <name val="Arial"/>
      <family val="2"/>
    </font>
    <font>
      <b/>
      <u/>
      <sz val="12"/>
      <name val="Arial"/>
      <family val="2"/>
    </font>
    <font>
      <sz val="12"/>
      <color indexed="36"/>
      <name val="Arial"/>
      <family val="2"/>
    </font>
    <font>
      <b/>
      <sz val="12"/>
      <color indexed="8"/>
      <name val="Arial"/>
      <family val="2"/>
    </font>
    <font>
      <sz val="12"/>
      <color indexed="8"/>
      <name val="Arial"/>
      <family val="2"/>
    </font>
    <font>
      <b/>
      <sz val="12"/>
      <color indexed="36"/>
      <name val="Arial"/>
      <family val="2"/>
    </font>
    <font>
      <sz val="12"/>
      <color rgb="FFFF0000"/>
      <name val="Arial"/>
      <family val="2"/>
    </font>
    <font>
      <sz val="12"/>
      <color rgb="FFFFFFFF"/>
      <name val="Arial"/>
      <family val="2"/>
    </font>
    <font>
      <sz val="12"/>
      <color theme="3"/>
      <name val="Arial"/>
      <family val="2"/>
    </font>
    <font>
      <b/>
      <sz val="12"/>
      <color theme="3"/>
      <name val="Arial"/>
      <family val="2"/>
    </font>
    <font>
      <b/>
      <sz val="12"/>
      <color rgb="FFFFFFFF"/>
      <name val="Arial"/>
      <family val="2"/>
    </font>
    <font>
      <u/>
      <sz val="12"/>
      <color indexed="12"/>
      <name val="Arial"/>
      <family val="2"/>
    </font>
    <font>
      <u/>
      <sz val="12"/>
      <color theme="10"/>
      <name val="Arial"/>
      <family val="2"/>
    </font>
    <font>
      <b/>
      <sz val="18"/>
      <name val="Arial"/>
      <family val="2"/>
    </font>
    <font>
      <u/>
      <sz val="12"/>
      <color theme="10"/>
      <name val="Arial"/>
      <family val="2"/>
    </font>
    <font>
      <sz val="10"/>
      <color indexed="8"/>
      <name val="Arial"/>
      <family val="2"/>
    </font>
    <font>
      <sz val="12"/>
      <color rgb="FF448DDF"/>
      <name val="Arial"/>
      <family val="2"/>
    </font>
    <font>
      <sz val="11"/>
      <name val="Calibri"/>
      <family val="2"/>
    </font>
    <font>
      <sz val="10"/>
      <color rgb="FF080808"/>
      <name val="Arial"/>
      <family val="2"/>
    </font>
    <font>
      <sz val="12"/>
      <color rgb="FFA5A5A5"/>
      <name val="Arial"/>
      <family val="2"/>
    </font>
    <font>
      <b/>
      <sz val="20"/>
      <color rgb="FF3C51B4"/>
      <name val="Arial"/>
      <family val="2"/>
    </font>
    <font>
      <u/>
      <sz val="12"/>
      <color theme="7" tint="0.39997558519241921"/>
      <name val="Arial"/>
      <family val="2"/>
    </font>
    <font>
      <u/>
      <sz val="12"/>
      <color theme="7" tint="0.39997558519241921"/>
      <name val="H"/>
    </font>
    <font>
      <sz val="12"/>
      <color rgb="FF080808"/>
      <name val="Arial"/>
      <family val="2"/>
    </font>
    <font>
      <sz val="12"/>
      <color rgb="FF080808"/>
      <name val="Verdana"/>
      <family val="2"/>
    </font>
    <font>
      <b/>
      <sz val="12"/>
      <color rgb="FF080808"/>
      <name val="Arial"/>
      <family val="2"/>
    </font>
  </fonts>
  <fills count="17">
    <fill>
      <patternFill patternType="none"/>
    </fill>
    <fill>
      <patternFill patternType="gray125"/>
    </fill>
    <fill>
      <patternFill patternType="solid">
        <fgColor indexed="9"/>
        <bgColor indexed="64"/>
      </patternFill>
    </fill>
    <fill>
      <patternFill patternType="solid">
        <fgColor indexed="18"/>
        <bgColor indexed="64"/>
      </patternFill>
    </fill>
    <fill>
      <patternFill patternType="solid">
        <fgColor theme="0" tint="-0.14999847407452621"/>
        <bgColor indexed="64"/>
      </patternFill>
    </fill>
    <fill>
      <patternFill patternType="solid">
        <fgColor rgb="FF969696"/>
        <bgColor indexed="64"/>
      </patternFill>
    </fill>
    <fill>
      <patternFill patternType="solid">
        <fgColor theme="7" tint="-0.249977111117893"/>
        <bgColor indexed="64"/>
      </patternFill>
    </fill>
    <fill>
      <patternFill patternType="solid">
        <fgColor rgb="FFB2B2B2"/>
        <bgColor indexed="64"/>
      </patternFill>
    </fill>
    <fill>
      <patternFill patternType="solid">
        <fgColor rgb="FFC0C0C0"/>
        <bgColor indexed="64"/>
      </patternFill>
    </fill>
    <fill>
      <patternFill patternType="solid">
        <fgColor rgb="FFD0E9FC"/>
        <bgColor indexed="64"/>
      </patternFill>
    </fill>
    <fill>
      <patternFill patternType="solid">
        <fgColor rgb="FFAEAEAE"/>
        <bgColor indexed="64"/>
      </patternFill>
    </fill>
    <fill>
      <patternFill patternType="solid">
        <fgColor theme="3" tint="0.59999389629810485"/>
        <bgColor indexed="64"/>
      </patternFill>
    </fill>
    <fill>
      <patternFill patternType="solid">
        <fgColor rgb="FFFFFF00"/>
        <bgColor indexed="64"/>
      </patternFill>
    </fill>
    <fill>
      <patternFill patternType="solid">
        <fgColor rgb="FFFFFFFF"/>
        <bgColor indexed="64"/>
      </patternFill>
    </fill>
    <fill>
      <patternFill patternType="solid">
        <fgColor theme="1" tint="0.79998168889431442"/>
        <bgColor indexed="64"/>
      </patternFill>
    </fill>
    <fill>
      <patternFill patternType="solid">
        <fgColor rgb="FF92D050"/>
        <bgColor indexed="64"/>
      </patternFill>
    </fill>
    <fill>
      <patternFill patternType="solid">
        <fgColor theme="6" tint="0.39997558519241921"/>
        <bgColor indexed="64"/>
      </patternFill>
    </fill>
  </fills>
  <borders count="34">
    <border>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8"/>
      </left>
      <right style="thin">
        <color indexed="8"/>
      </right>
      <top style="thin">
        <color indexed="8"/>
      </top>
      <bottom style="thin">
        <color indexed="8"/>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18"/>
      </right>
      <top style="thin">
        <color indexed="18"/>
      </top>
      <bottom/>
      <diagonal/>
    </border>
    <border>
      <left/>
      <right/>
      <top style="thin">
        <color indexed="64"/>
      </top>
      <bottom style="thin">
        <color indexed="64"/>
      </bottom>
      <diagonal/>
    </border>
    <border>
      <left style="thin">
        <color rgb="FFFFFFFF"/>
      </left>
      <right style="thin">
        <color rgb="FFFFFFFF"/>
      </right>
      <top style="thin">
        <color rgb="FFFFFFFF"/>
      </top>
      <bottom style="thin">
        <color rgb="FFFFFFFF"/>
      </bottom>
      <diagonal/>
    </border>
    <border>
      <left style="thin">
        <color rgb="FFFFFFFF"/>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style="thin">
        <color rgb="FFFFFFFF"/>
      </right>
      <top/>
      <bottom style="thin">
        <color rgb="FFFFFFFF"/>
      </bottom>
      <diagonal/>
    </border>
    <border>
      <left style="thin">
        <color auto="1"/>
      </left>
      <right style="thin">
        <color auto="1"/>
      </right>
      <top style="thin">
        <color rgb="FFFFFFFF"/>
      </top>
      <bottom style="thin">
        <color rgb="FFFFFFFF"/>
      </bottom>
      <diagonal/>
    </border>
    <border>
      <left style="thin">
        <color auto="1"/>
      </left>
      <right style="thin">
        <color auto="1"/>
      </right>
      <top style="thin">
        <color rgb="FFFFFFFF"/>
      </top>
      <bottom style="thin">
        <color auto="1"/>
      </bottom>
      <diagonal/>
    </border>
    <border>
      <left style="thin">
        <color auto="1"/>
      </left>
      <right style="thin">
        <color auto="1"/>
      </right>
      <top style="thin">
        <color auto="1"/>
      </top>
      <bottom style="thin">
        <color rgb="FFFFFFFF"/>
      </bottom>
      <diagonal/>
    </border>
    <border>
      <left style="thin">
        <color auto="1"/>
      </left>
      <right style="thin">
        <color auto="1"/>
      </right>
      <top/>
      <bottom style="thin">
        <color rgb="FFFFFFFF"/>
      </bottom>
      <diagonal/>
    </border>
    <border>
      <left/>
      <right/>
      <top style="thin">
        <color rgb="FFFFFFFF"/>
      </top>
      <bottom style="thin">
        <color rgb="FFFFFFFF"/>
      </bottom>
      <diagonal/>
    </border>
    <border>
      <left style="thin">
        <color indexed="22"/>
      </left>
      <right style="thin">
        <color indexed="22"/>
      </right>
      <top style="thin">
        <color indexed="22"/>
      </top>
      <bottom style="thin">
        <color indexed="22"/>
      </bottom>
      <diagonal/>
    </border>
    <border>
      <left/>
      <right/>
      <top/>
      <bottom style="medium">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6">
    <xf numFmtId="0" fontId="0" fillId="0" borderId="0"/>
    <xf numFmtId="43" fontId="1" fillId="0" borderId="0" applyFont="0" applyFill="0" applyBorder="0" applyAlignment="0" applyProtection="0"/>
    <xf numFmtId="0" fontId="5" fillId="0" borderId="0"/>
    <xf numFmtId="0" fontId="21" fillId="0" borderId="0" applyNumberFormat="0" applyFill="0" applyBorder="0" applyAlignment="0" applyProtection="0">
      <alignment vertical="top"/>
      <protection locked="0"/>
    </xf>
    <xf numFmtId="0" fontId="22" fillId="0" borderId="0" applyNumberFormat="0" applyFill="0" applyBorder="0" applyAlignment="0" applyProtection="0"/>
    <xf numFmtId="0" fontId="25" fillId="0" borderId="0"/>
  </cellStyleXfs>
  <cellXfs count="211">
    <xf numFmtId="0" fontId="0" fillId="0" borderId="0" xfId="0"/>
    <xf numFmtId="0" fontId="2" fillId="0" borderId="0" xfId="0" applyFont="1"/>
    <xf numFmtId="0" fontId="4" fillId="0" borderId="0" xfId="0" applyFont="1"/>
    <xf numFmtId="0" fontId="3" fillId="0" borderId="0" xfId="0" applyFont="1"/>
    <xf numFmtId="0" fontId="2" fillId="0" borderId="0" xfId="0" quotePrefix="1" applyFont="1" applyAlignment="1">
      <alignment horizontal="center"/>
    </xf>
    <xf numFmtId="0" fontId="8" fillId="0" borderId="0" xfId="0" applyFont="1"/>
    <xf numFmtId="0" fontId="4" fillId="5" borderId="0" xfId="0" applyFont="1" applyFill="1"/>
    <xf numFmtId="0" fontId="17" fillId="6" borderId="7" xfId="0" applyFont="1" applyFill="1" applyBorder="1"/>
    <xf numFmtId="0" fontId="17" fillId="6" borderId="1" xfId="0" applyFont="1" applyFill="1" applyBorder="1"/>
    <xf numFmtId="0" fontId="4" fillId="7" borderId="0" xfId="0" applyFont="1" applyFill="1"/>
    <xf numFmtId="0" fontId="17" fillId="0" borderId="0" xfId="0" applyFont="1"/>
    <xf numFmtId="0" fontId="17" fillId="7" borderId="0" xfId="0" applyFont="1" applyFill="1"/>
    <xf numFmtId="0" fontId="4" fillId="8" borderId="0" xfId="0" applyFont="1" applyFill="1"/>
    <xf numFmtId="0" fontId="18" fillId="9" borderId="0" xfId="0" applyFont="1" applyFill="1"/>
    <xf numFmtId="0" fontId="4" fillId="9" borderId="7" xfId="0" applyFont="1" applyFill="1" applyBorder="1"/>
    <xf numFmtId="0" fontId="4" fillId="9" borderId="0" xfId="0" applyFont="1" applyFill="1"/>
    <xf numFmtId="0" fontId="4" fillId="9" borderId="1" xfId="0" applyFont="1" applyFill="1" applyBorder="1"/>
    <xf numFmtId="0" fontId="10" fillId="9" borderId="0" xfId="0" applyFont="1" applyFill="1" applyAlignment="1">
      <alignment horizontal="right"/>
    </xf>
    <xf numFmtId="0" fontId="4" fillId="9" borderId="0" xfId="0" applyFont="1" applyFill="1" applyAlignment="1">
      <alignment vertical="center"/>
    </xf>
    <xf numFmtId="164" fontId="18" fillId="9" borderId="0" xfId="0" applyNumberFormat="1" applyFont="1" applyFill="1" applyProtection="1">
      <protection hidden="1"/>
    </xf>
    <xf numFmtId="0" fontId="19" fillId="9" borderId="3" xfId="0" applyFont="1" applyFill="1" applyBorder="1" applyAlignment="1">
      <alignment vertical="center"/>
    </xf>
    <xf numFmtId="164" fontId="18" fillId="9" borderId="4" xfId="0" applyNumberFormat="1" applyFont="1" applyFill="1" applyBorder="1" applyProtection="1">
      <protection hidden="1"/>
    </xf>
    <xf numFmtId="0" fontId="18" fillId="9" borderId="4" xfId="0" applyFont="1" applyFill="1" applyBorder="1"/>
    <xf numFmtId="0" fontId="18" fillId="9" borderId="5" xfId="0" applyFont="1" applyFill="1" applyBorder="1"/>
    <xf numFmtId="0" fontId="18" fillId="9" borderId="1" xfId="0" applyFont="1" applyFill="1" applyBorder="1"/>
    <xf numFmtId="0" fontId="18" fillId="9" borderId="0" xfId="0" applyFont="1" applyFill="1" applyAlignment="1">
      <alignment horizontal="left"/>
    </xf>
    <xf numFmtId="0" fontId="18" fillId="9" borderId="0" xfId="0" applyFont="1" applyFill="1" applyProtection="1">
      <protection locked="0"/>
    </xf>
    <xf numFmtId="0" fontId="18" fillId="9" borderId="0" xfId="0" applyFont="1" applyFill="1" applyAlignment="1" applyProtection="1">
      <alignment horizontal="left"/>
      <protection locked="0"/>
    </xf>
    <xf numFmtId="0" fontId="18" fillId="9" borderId="13" xfId="0" applyFont="1" applyFill="1" applyBorder="1" applyAlignment="1">
      <alignment horizontal="left"/>
    </xf>
    <xf numFmtId="0" fontId="18" fillId="9" borderId="15" xfId="0" applyFont="1" applyFill="1" applyBorder="1"/>
    <xf numFmtId="0" fontId="4" fillId="9" borderId="13" xfId="0" applyFont="1" applyFill="1" applyBorder="1" applyAlignment="1" applyProtection="1">
      <alignment horizontal="left"/>
      <protection locked="0"/>
    </xf>
    <xf numFmtId="0" fontId="4" fillId="9" borderId="13" xfId="0" applyFont="1" applyFill="1" applyBorder="1" applyAlignment="1" applyProtection="1">
      <alignment horizontal="center"/>
      <protection locked="0"/>
    </xf>
    <xf numFmtId="0" fontId="4" fillId="9" borderId="0" xfId="0" applyFont="1" applyFill="1" applyAlignment="1">
      <alignment horizontal="right"/>
    </xf>
    <xf numFmtId="0" fontId="4" fillId="9" borderId="3" xfId="0" applyFont="1" applyFill="1" applyBorder="1"/>
    <xf numFmtId="0" fontId="4" fillId="9" borderId="4" xfId="0" applyFont="1" applyFill="1" applyBorder="1"/>
    <xf numFmtId="0" fontId="4" fillId="9" borderId="5" xfId="0" applyFont="1" applyFill="1" applyBorder="1"/>
    <xf numFmtId="0" fontId="6" fillId="0" borderId="0" xfId="0" applyFont="1"/>
    <xf numFmtId="166" fontId="6" fillId="0" borderId="0" xfId="1" applyNumberFormat="1" applyFont="1"/>
    <xf numFmtId="0" fontId="10" fillId="0" borderId="0" xfId="0" applyFont="1"/>
    <xf numFmtId="0" fontId="17" fillId="6" borderId="3" xfId="0" applyFont="1" applyFill="1" applyBorder="1"/>
    <xf numFmtId="0" fontId="20" fillId="6" borderId="4" xfId="0" applyFont="1" applyFill="1" applyBorder="1" applyAlignment="1">
      <alignment vertical="center"/>
    </xf>
    <xf numFmtId="164" fontId="17" fillId="6" borderId="4" xfId="0" applyNumberFormat="1" applyFont="1" applyFill="1" applyBorder="1" applyAlignment="1" applyProtection="1">
      <alignment vertical="center"/>
      <protection hidden="1"/>
    </xf>
    <xf numFmtId="0" fontId="17" fillId="6" borderId="4" xfId="0" applyFont="1" applyFill="1" applyBorder="1" applyAlignment="1">
      <alignment vertical="center"/>
    </xf>
    <xf numFmtId="0" fontId="20" fillId="6" borderId="4" xfId="0" applyFont="1" applyFill="1" applyBorder="1" applyAlignment="1">
      <alignment horizontal="right" vertical="center"/>
    </xf>
    <xf numFmtId="0" fontId="18" fillId="9" borderId="7" xfId="0" applyFont="1" applyFill="1" applyBorder="1" applyProtection="1">
      <protection locked="0"/>
    </xf>
    <xf numFmtId="164" fontId="18" fillId="9" borderId="7" xfId="0" applyNumberFormat="1" applyFont="1" applyFill="1" applyBorder="1" applyProtection="1">
      <protection locked="0"/>
    </xf>
    <xf numFmtId="0" fontId="18" fillId="9" borderId="0" xfId="0" applyFont="1" applyFill="1" applyAlignment="1">
      <alignment horizontal="right"/>
    </xf>
    <xf numFmtId="0" fontId="18" fillId="9" borderId="12" xfId="0" applyFont="1" applyFill="1" applyBorder="1" applyProtection="1">
      <protection locked="0"/>
    </xf>
    <xf numFmtId="0" fontId="18" fillId="9" borderId="13" xfId="0" applyFont="1" applyFill="1" applyBorder="1"/>
    <xf numFmtId="0" fontId="18" fillId="9" borderId="13" xfId="0" applyFont="1" applyFill="1" applyBorder="1" applyAlignment="1">
      <alignment horizontal="right"/>
    </xf>
    <xf numFmtId="0" fontId="10" fillId="9" borderId="17" xfId="0" applyFont="1" applyFill="1" applyBorder="1" applyAlignment="1" applyProtection="1">
      <alignment horizontal="left"/>
      <protection locked="0"/>
    </xf>
    <xf numFmtId="0" fontId="10" fillId="9" borderId="0" xfId="0" applyFont="1" applyFill="1" applyAlignment="1">
      <alignment horizontal="center"/>
    </xf>
    <xf numFmtId="0" fontId="4" fillId="9" borderId="0" xfId="0" applyFont="1" applyFill="1" applyAlignment="1">
      <alignment vertical="center" wrapText="1"/>
    </xf>
    <xf numFmtId="0" fontId="10" fillId="9" borderId="0" xfId="0" applyFont="1" applyFill="1"/>
    <xf numFmtId="0" fontId="4" fillId="10" borderId="0" xfId="0" applyFont="1" applyFill="1"/>
    <xf numFmtId="0" fontId="20" fillId="6" borderId="17" xfId="0" applyFont="1" applyFill="1" applyBorder="1" applyAlignment="1">
      <alignment vertical="center"/>
    </xf>
    <xf numFmtId="0" fontId="20" fillId="6" borderId="17" xfId="0" applyFont="1" applyFill="1" applyBorder="1" applyAlignment="1">
      <alignment horizontal="right" vertical="center"/>
    </xf>
    <xf numFmtId="0" fontId="20" fillId="6" borderId="14" xfId="0" applyFont="1" applyFill="1" applyBorder="1" applyAlignment="1">
      <alignment vertical="center"/>
    </xf>
    <xf numFmtId="0" fontId="13" fillId="9" borderId="1" xfId="0" applyFont="1" applyFill="1" applyBorder="1" applyAlignment="1">
      <alignment vertical="center"/>
    </xf>
    <xf numFmtId="0" fontId="13" fillId="9" borderId="0" xfId="0" applyFont="1" applyFill="1" applyAlignment="1">
      <alignment vertical="center"/>
    </xf>
    <xf numFmtId="165" fontId="4" fillId="0" borderId="2" xfId="0" applyNumberFormat="1" applyFont="1" applyBorder="1" applyAlignment="1" applyProtection="1">
      <alignment vertical="center"/>
      <protection locked="0"/>
    </xf>
    <xf numFmtId="0" fontId="10" fillId="9" borderId="0" xfId="0" applyFont="1" applyFill="1" applyAlignment="1">
      <alignment vertical="center"/>
    </xf>
    <xf numFmtId="165" fontId="4" fillId="11" borderId="2" xfId="0" applyNumberFormat="1" applyFont="1" applyFill="1" applyBorder="1" applyAlignment="1">
      <alignment vertical="center"/>
    </xf>
    <xf numFmtId="0" fontId="14" fillId="9" borderId="0" xfId="0" applyFont="1" applyFill="1" applyAlignment="1">
      <alignment vertical="center"/>
    </xf>
    <xf numFmtId="49" fontId="4" fillId="9" borderId="13" xfId="0" applyNumberFormat="1" applyFont="1" applyFill="1" applyBorder="1" applyAlignment="1" applyProtection="1">
      <alignment horizontal="left"/>
      <protection locked="0"/>
    </xf>
    <xf numFmtId="49" fontId="4" fillId="9" borderId="17" xfId="0" applyNumberFormat="1" applyFont="1" applyFill="1" applyBorder="1" applyAlignment="1" applyProtection="1">
      <alignment horizontal="left"/>
      <protection locked="0"/>
    </xf>
    <xf numFmtId="0" fontId="4" fillId="9" borderId="13" xfId="0" applyFont="1" applyFill="1" applyBorder="1" applyAlignment="1" applyProtection="1">
      <alignment horizontal="right"/>
      <protection locked="0"/>
    </xf>
    <xf numFmtId="0" fontId="4" fillId="9" borderId="0" xfId="0" applyFont="1" applyFill="1" applyAlignment="1">
      <alignment horizontal="centerContinuous" vertical="center" wrapText="1"/>
    </xf>
    <xf numFmtId="0" fontId="4" fillId="0" borderId="0" xfId="0" applyFont="1" applyAlignment="1">
      <alignment horizontal="center" vertical="top" wrapText="1"/>
    </xf>
    <xf numFmtId="0" fontId="0" fillId="0" borderId="18" xfId="0" applyBorder="1" applyAlignment="1">
      <alignment horizontal="left" vertical="top"/>
    </xf>
    <xf numFmtId="0" fontId="9" fillId="0" borderId="21" xfId="0" applyFont="1" applyBorder="1" applyAlignment="1">
      <alignment horizontal="left" vertical="top"/>
    </xf>
    <xf numFmtId="0" fontId="0" fillId="0" borderId="19" xfId="0" applyBorder="1" applyAlignment="1">
      <alignment horizontal="left" vertical="top"/>
    </xf>
    <xf numFmtId="0" fontId="1" fillId="13" borderId="21" xfId="0" applyFont="1" applyFill="1" applyBorder="1" applyAlignment="1">
      <alignment horizontal="left" vertical="top" wrapText="1"/>
    </xf>
    <xf numFmtId="0" fontId="0" fillId="0" borderId="20" xfId="0" applyBorder="1" applyAlignment="1">
      <alignment horizontal="left" vertical="top"/>
    </xf>
    <xf numFmtId="0" fontId="23" fillId="0" borderId="25" xfId="0" applyFont="1" applyBorder="1" applyAlignment="1">
      <alignment horizontal="left" vertical="top"/>
    </xf>
    <xf numFmtId="0" fontId="23" fillId="0" borderId="26" xfId="0" applyFont="1" applyBorder="1" applyAlignment="1">
      <alignment horizontal="left" vertical="top"/>
    </xf>
    <xf numFmtId="0" fontId="21" fillId="0" borderId="19" xfId="3" applyBorder="1" applyAlignment="1" applyProtection="1">
      <alignment horizontal="left" vertical="top" indent="2"/>
    </xf>
    <xf numFmtId="0" fontId="11" fillId="0" borderId="23" xfId="4" applyFont="1" applyBorder="1" applyAlignment="1">
      <alignment horizontal="left" vertical="top"/>
    </xf>
    <xf numFmtId="0" fontId="21" fillId="0" borderId="20" xfId="3" applyBorder="1" applyAlignment="1" applyProtection="1">
      <alignment horizontal="left" vertical="top" indent="2"/>
    </xf>
    <xf numFmtId="0" fontId="21" fillId="0" borderId="18" xfId="3" applyBorder="1" applyAlignment="1" applyProtection="1">
      <alignment horizontal="left" vertical="top" indent="2"/>
    </xf>
    <xf numFmtId="0" fontId="1" fillId="0" borderId="23" xfId="0" applyFont="1" applyBorder="1" applyAlignment="1">
      <alignment horizontal="left" vertical="top" wrapText="1"/>
    </xf>
    <xf numFmtId="0" fontId="1" fillId="0" borderId="23" xfId="0" applyFont="1" applyBorder="1" applyAlignment="1">
      <alignment horizontal="left" vertical="top"/>
    </xf>
    <xf numFmtId="0" fontId="10" fillId="0" borderId="23" xfId="0" applyFont="1" applyBorder="1" applyAlignment="1">
      <alignment horizontal="left" vertical="top"/>
    </xf>
    <xf numFmtId="0" fontId="1" fillId="0" borderId="23" xfId="0" applyFont="1" applyBorder="1" applyAlignment="1">
      <alignment horizontal="left" vertical="top" indent="1"/>
    </xf>
    <xf numFmtId="0" fontId="9" fillId="0" borderId="23" xfId="0" applyFont="1" applyBorder="1" applyAlignment="1">
      <alignment horizontal="left" vertical="top" wrapText="1"/>
    </xf>
    <xf numFmtId="0" fontId="10" fillId="0" borderId="23" xfId="0" applyFont="1" applyBorder="1" applyAlignment="1">
      <alignment horizontal="left" vertical="top" wrapText="1"/>
    </xf>
    <xf numFmtId="0" fontId="10" fillId="0" borderId="24" xfId="0" applyFont="1" applyBorder="1" applyAlignment="1">
      <alignment horizontal="left" vertical="top" wrapText="1"/>
    </xf>
    <xf numFmtId="0" fontId="0" fillId="0" borderId="22" xfId="0" applyBorder="1" applyAlignment="1">
      <alignment horizontal="left" vertical="top"/>
    </xf>
    <xf numFmtId="0" fontId="22" fillId="0" borderId="23" xfId="4" applyBorder="1" applyAlignment="1">
      <alignment horizontal="left" vertical="top" wrapText="1"/>
    </xf>
    <xf numFmtId="0" fontId="24" fillId="0" borderId="23" xfId="4" applyFont="1" applyBorder="1" applyAlignment="1">
      <alignment horizontal="left" vertical="top" wrapText="1"/>
    </xf>
    <xf numFmtId="0" fontId="0" fillId="0" borderId="27" xfId="0" applyBorder="1" applyAlignment="1">
      <alignment horizontal="left" vertical="top"/>
    </xf>
    <xf numFmtId="0" fontId="0" fillId="0" borderId="21" xfId="0" applyBorder="1" applyAlignment="1">
      <alignment horizontal="left" vertical="top"/>
    </xf>
    <xf numFmtId="0" fontId="1" fillId="0" borderId="18" xfId="0" applyFont="1" applyBorder="1" applyAlignment="1">
      <alignment horizontal="left" vertical="top" wrapText="1"/>
    </xf>
    <xf numFmtId="0" fontId="1" fillId="0" borderId="22" xfId="0" applyFont="1" applyBorder="1" applyAlignment="1">
      <alignment horizontal="left" vertical="top" wrapText="1"/>
    </xf>
    <xf numFmtId="0" fontId="26" fillId="3" borderId="16" xfId="0" applyFont="1" applyFill="1" applyBorder="1" applyAlignment="1">
      <alignment horizontal="right" vertical="center"/>
    </xf>
    <xf numFmtId="0" fontId="10" fillId="9" borderId="0" xfId="0" applyFont="1" applyFill="1" applyAlignment="1">
      <alignment horizontal="centerContinuous" vertical="center" wrapText="1"/>
    </xf>
    <xf numFmtId="0" fontId="9" fillId="0" borderId="0" xfId="0" applyFont="1" applyAlignment="1">
      <alignment horizontal="center" vertical="center"/>
    </xf>
    <xf numFmtId="0" fontId="27" fillId="0" borderId="28" xfId="5" applyFont="1" applyBorder="1" applyAlignment="1">
      <alignment horizontal="right" wrapText="1"/>
    </xf>
    <xf numFmtId="0" fontId="27" fillId="0" borderId="28" xfId="5" applyFont="1" applyBorder="1" applyAlignment="1">
      <alignment wrapText="1"/>
    </xf>
    <xf numFmtId="0" fontId="3" fillId="0" borderId="0" xfId="0" applyFont="1" applyAlignment="1">
      <alignment horizontal="center"/>
    </xf>
    <xf numFmtId="0" fontId="3" fillId="0" borderId="2" xfId="0" applyFont="1" applyBorder="1"/>
    <xf numFmtId="0" fontId="2" fillId="0" borderId="14" xfId="0" applyFont="1" applyBorder="1"/>
    <xf numFmtId="0" fontId="3" fillId="0" borderId="3" xfId="0" applyFont="1" applyBorder="1"/>
    <xf numFmtId="0" fontId="2" fillId="0" borderId="4" xfId="0" applyFont="1" applyBorder="1"/>
    <xf numFmtId="0" fontId="2" fillId="0" borderId="5" xfId="0" applyFont="1" applyBorder="1"/>
    <xf numFmtId="0" fontId="2" fillId="0" borderId="6" xfId="2" applyFont="1" applyBorder="1" applyAlignment="1">
      <alignment horizontal="center"/>
    </xf>
    <xf numFmtId="0" fontId="2" fillId="0" borderId="7" xfId="0" applyFont="1" applyBorder="1"/>
    <xf numFmtId="0" fontId="2" fillId="0" borderId="1" xfId="0" applyFont="1" applyBorder="1"/>
    <xf numFmtId="0" fontId="3" fillId="0" borderId="8" xfId="0" applyFont="1" applyBorder="1" applyAlignment="1">
      <alignment horizontal="center"/>
    </xf>
    <xf numFmtId="0" fontId="2" fillId="0" borderId="9" xfId="0" applyFont="1" applyBorder="1"/>
    <xf numFmtId="0" fontId="2" fillId="0" borderId="10" xfId="0" applyFont="1" applyBorder="1"/>
    <xf numFmtId="0" fontId="2" fillId="0" borderId="11" xfId="0" applyFont="1" applyBorder="1"/>
    <xf numFmtId="0" fontId="2" fillId="0" borderId="12" xfId="0" applyFont="1" applyBorder="1"/>
    <xf numFmtId="0" fontId="2" fillId="0" borderId="13" xfId="0" applyFont="1" applyBorder="1"/>
    <xf numFmtId="0" fontId="2" fillId="0" borderId="2" xfId="0" applyFont="1" applyBorder="1" applyAlignment="1">
      <alignment horizontal="right"/>
    </xf>
    <xf numFmtId="0" fontId="2" fillId="0" borderId="2" xfId="0" applyFont="1" applyBorder="1"/>
    <xf numFmtId="0" fontId="27" fillId="0" borderId="6" xfId="5" applyFont="1" applyBorder="1" applyAlignment="1">
      <alignment horizontal="center"/>
    </xf>
    <xf numFmtId="0" fontId="28" fillId="13" borderId="0" xfId="0" applyFont="1" applyFill="1"/>
    <xf numFmtId="0" fontId="29" fillId="0" borderId="18" xfId="0" applyFont="1" applyBorder="1" applyAlignment="1">
      <alignment horizontal="left" vertical="top"/>
    </xf>
    <xf numFmtId="0" fontId="9" fillId="0" borderId="18" xfId="0" applyFont="1" applyBorder="1" applyAlignment="1">
      <alignment horizontal="center" vertical="center"/>
    </xf>
    <xf numFmtId="0" fontId="9" fillId="0" borderId="18" xfId="0" applyFont="1" applyBorder="1" applyAlignment="1">
      <alignment horizontal="center" vertical="center" wrapText="1"/>
    </xf>
    <xf numFmtId="0" fontId="1" fillId="9" borderId="0" xfId="0" applyFont="1" applyFill="1"/>
    <xf numFmtId="0" fontId="0" fillId="14" borderId="0" xfId="0" applyFill="1"/>
    <xf numFmtId="0" fontId="0" fillId="14" borderId="0" xfId="0" applyFill="1" applyAlignment="1">
      <alignment wrapText="1"/>
    </xf>
    <xf numFmtId="0" fontId="4" fillId="14" borderId="0" xfId="0" applyFont="1" applyFill="1" applyAlignment="1">
      <alignment wrapText="1"/>
    </xf>
    <xf numFmtId="0" fontId="1" fillId="14" borderId="0" xfId="0" applyFont="1" applyFill="1" applyAlignment="1">
      <alignment wrapText="1"/>
    </xf>
    <xf numFmtId="0" fontId="1" fillId="14" borderId="0" xfId="0" quotePrefix="1" applyFont="1" applyFill="1" applyAlignment="1">
      <alignment wrapText="1"/>
    </xf>
    <xf numFmtId="0" fontId="4" fillId="14" borderId="0" xfId="0" applyFont="1" applyFill="1"/>
    <xf numFmtId="0" fontId="10" fillId="14" borderId="0" xfId="0" applyFont="1" applyFill="1"/>
    <xf numFmtId="0" fontId="1" fillId="14" borderId="0" xfId="0" applyFont="1" applyFill="1"/>
    <xf numFmtId="0" fontId="4" fillId="14" borderId="0" xfId="0" applyFont="1" applyFill="1" applyAlignment="1">
      <alignment horizontal="left" vertical="center"/>
    </xf>
    <xf numFmtId="0" fontId="4" fillId="14" borderId="0" xfId="0" applyFont="1" applyFill="1" applyAlignment="1">
      <alignment horizontal="left"/>
    </xf>
    <xf numFmtId="0" fontId="10" fillId="0" borderId="0" xfId="0" applyFont="1" applyAlignment="1">
      <alignment horizontal="left"/>
    </xf>
    <xf numFmtId="0" fontId="0" fillId="0" borderId="0" xfId="0" applyAlignment="1">
      <alignment horizontal="left"/>
    </xf>
    <xf numFmtId="15" fontId="1" fillId="14" borderId="0" xfId="0" quotePrefix="1" applyNumberFormat="1" applyFont="1" applyFill="1" applyAlignment="1">
      <alignment horizontal="left" wrapText="1"/>
    </xf>
    <xf numFmtId="0" fontId="0" fillId="14" borderId="0" xfId="0" applyFill="1" applyAlignment="1">
      <alignment horizontal="left" wrapText="1"/>
    </xf>
    <xf numFmtId="0" fontId="1" fillId="14" borderId="0" xfId="0" applyFont="1" applyFill="1" applyAlignment="1">
      <alignment horizontal="left" wrapText="1"/>
    </xf>
    <xf numFmtId="0" fontId="4" fillId="14" borderId="0" xfId="0" applyFont="1" applyFill="1" applyAlignment="1">
      <alignment horizontal="left" wrapText="1"/>
    </xf>
    <xf numFmtId="0" fontId="10" fillId="14" borderId="0" xfId="0" applyFont="1" applyFill="1" applyAlignment="1">
      <alignment horizontal="left" vertical="center"/>
    </xf>
    <xf numFmtId="0" fontId="1" fillId="14" borderId="0" xfId="0" applyFont="1" applyFill="1" applyAlignment="1">
      <alignment horizontal="left" vertical="center"/>
    </xf>
    <xf numFmtId="0" fontId="10" fillId="14" borderId="0" xfId="0" applyFont="1" applyFill="1" applyAlignment="1">
      <alignment horizontal="left"/>
    </xf>
    <xf numFmtId="0" fontId="0" fillId="14" borderId="0" xfId="0" applyFill="1" applyAlignment="1">
      <alignment horizontal="left" vertical="center" wrapText="1"/>
    </xf>
    <xf numFmtId="0" fontId="0" fillId="0" borderId="0" xfId="0" applyAlignment="1">
      <alignment horizontal="center" vertical="center"/>
    </xf>
    <xf numFmtId="0" fontId="0" fillId="14" borderId="0" xfId="0" applyFill="1" applyAlignment="1">
      <alignment horizontal="center" vertical="center"/>
    </xf>
    <xf numFmtId="0" fontId="11" fillId="14" borderId="0" xfId="0" applyFont="1" applyFill="1" applyAlignment="1">
      <alignment horizontal="center" vertical="center"/>
    </xf>
    <xf numFmtId="0" fontId="11" fillId="14" borderId="0" xfId="0" applyFont="1" applyFill="1" applyAlignment="1">
      <alignment horizontal="center" vertical="center" wrapText="1"/>
    </xf>
    <xf numFmtId="0" fontId="0" fillId="15" borderId="0" xfId="0" applyFill="1" applyAlignment="1">
      <alignment horizontal="center" vertical="center"/>
    </xf>
    <xf numFmtId="0" fontId="10" fillId="9" borderId="0" xfId="0" applyFont="1" applyFill="1" applyAlignment="1">
      <alignment horizontal="center" vertical="center"/>
    </xf>
    <xf numFmtId="0" fontId="11" fillId="9" borderId="0" xfId="0" applyFont="1" applyFill="1" applyAlignment="1">
      <alignment horizontal="right" vertical="center"/>
    </xf>
    <xf numFmtId="0" fontId="20" fillId="6" borderId="30" xfId="0" applyFont="1" applyFill="1" applyBorder="1" applyAlignment="1">
      <alignment vertical="center"/>
    </xf>
    <xf numFmtId="0" fontId="11" fillId="12" borderId="0" xfId="0" applyFont="1" applyFill="1" applyAlignment="1">
      <alignment horizontal="center" vertical="center"/>
    </xf>
    <xf numFmtId="0" fontId="0" fillId="12" borderId="0" xfId="0" applyFill="1" applyAlignment="1">
      <alignment horizontal="center" vertical="center"/>
    </xf>
    <xf numFmtId="166" fontId="2" fillId="0" borderId="0" xfId="1" applyNumberFormat="1" applyFont="1"/>
    <xf numFmtId="165" fontId="10" fillId="9" borderId="0" xfId="0" applyNumberFormat="1" applyFont="1" applyFill="1" applyAlignment="1">
      <alignment vertical="center"/>
    </xf>
    <xf numFmtId="0" fontId="4" fillId="9" borderId="0" xfId="0" applyFont="1" applyFill="1" applyAlignment="1">
      <alignment horizontal="left" vertical="center" wrapText="1"/>
    </xf>
    <xf numFmtId="165" fontId="10" fillId="9" borderId="0" xfId="0" applyNumberFormat="1" applyFont="1" applyFill="1" applyAlignment="1">
      <alignment horizontal="centerContinuous" vertical="center"/>
    </xf>
    <xf numFmtId="0" fontId="11" fillId="9" borderId="0" xfId="0" applyFont="1" applyFill="1" applyAlignment="1">
      <alignment horizontal="centerContinuous" vertical="center"/>
    </xf>
    <xf numFmtId="0" fontId="4" fillId="9" borderId="29" xfId="0" applyFont="1" applyFill="1" applyBorder="1" applyAlignment="1">
      <alignment horizontal="left" vertical="center" wrapText="1"/>
    </xf>
    <xf numFmtId="0" fontId="4" fillId="9" borderId="31" xfId="0" applyFont="1" applyFill="1" applyBorder="1" applyAlignment="1">
      <alignment horizontal="centerContinuous" vertical="center" wrapText="1"/>
    </xf>
    <xf numFmtId="0" fontId="4" fillId="9" borderId="30" xfId="0" applyFont="1" applyFill="1" applyBorder="1" applyAlignment="1">
      <alignment horizontal="centerContinuous" vertical="center" wrapText="1"/>
    </xf>
    <xf numFmtId="0" fontId="4" fillId="9" borderId="32" xfId="0" applyFont="1" applyFill="1" applyBorder="1" applyAlignment="1">
      <alignment horizontal="centerContinuous" vertical="center" wrapText="1"/>
    </xf>
    <xf numFmtId="166" fontId="3" fillId="0" borderId="0" xfId="1" applyNumberFormat="1" applyFont="1"/>
    <xf numFmtId="1" fontId="20" fillId="6" borderId="17" xfId="1" applyNumberFormat="1" applyFont="1" applyFill="1" applyBorder="1" applyAlignment="1">
      <alignment vertical="center"/>
    </xf>
    <xf numFmtId="1" fontId="4" fillId="9" borderId="0" xfId="1" applyNumberFormat="1" applyFont="1" applyFill="1"/>
    <xf numFmtId="1" fontId="10" fillId="9" borderId="0" xfId="1" quotePrefix="1" applyNumberFormat="1" applyFont="1" applyFill="1" applyAlignment="1">
      <alignment horizontal="center" vertical="center"/>
    </xf>
    <xf numFmtId="1" fontId="10" fillId="9" borderId="0" xfId="1" applyNumberFormat="1" applyFont="1" applyFill="1" applyAlignment="1">
      <alignment horizontal="center"/>
    </xf>
    <xf numFmtId="1" fontId="10" fillId="9" borderId="0" xfId="1" applyNumberFormat="1" applyFont="1" applyFill="1" applyAlignment="1">
      <alignment horizontal="center" vertical="center"/>
    </xf>
    <xf numFmtId="1" fontId="10" fillId="9" borderId="0" xfId="1" applyNumberFormat="1" applyFont="1" applyFill="1" applyAlignment="1">
      <alignment horizontal="centerContinuous"/>
    </xf>
    <xf numFmtId="1" fontId="4" fillId="9" borderId="0" xfId="1" applyNumberFormat="1" applyFont="1" applyFill="1" applyAlignment="1">
      <alignment horizontal="centerContinuous" vertical="center" wrapText="1"/>
    </xf>
    <xf numFmtId="1" fontId="4" fillId="9" borderId="0" xfId="1" applyNumberFormat="1" applyFont="1" applyFill="1" applyAlignment="1">
      <alignment horizontal="left" vertical="center" wrapText="1"/>
    </xf>
    <xf numFmtId="1" fontId="4" fillId="10" borderId="0" xfId="1" applyNumberFormat="1" applyFont="1" applyFill="1"/>
    <xf numFmtId="1" fontId="4" fillId="8" borderId="0" xfId="1" applyNumberFormat="1" applyFont="1" applyFill="1"/>
    <xf numFmtId="2" fontId="3" fillId="0" borderId="0" xfId="1" applyNumberFormat="1" applyFont="1" applyAlignment="1">
      <alignment horizontal="center" vertical="center"/>
    </xf>
    <xf numFmtId="2" fontId="2" fillId="0" borderId="0" xfId="1" applyNumberFormat="1" applyFont="1" applyAlignment="1">
      <alignment horizontal="center" vertical="center"/>
    </xf>
    <xf numFmtId="165" fontId="4" fillId="0" borderId="11" xfId="0" applyNumberFormat="1" applyFont="1" applyBorder="1" applyAlignment="1" applyProtection="1">
      <alignment vertical="center"/>
      <protection locked="0"/>
    </xf>
    <xf numFmtId="0" fontId="4" fillId="9" borderId="33" xfId="0" applyFont="1" applyFill="1" applyBorder="1" applyAlignment="1">
      <alignment vertical="center"/>
    </xf>
    <xf numFmtId="0" fontId="16" fillId="9" borderId="0" xfId="0" applyFont="1" applyFill="1" applyAlignment="1">
      <alignment vertical="center"/>
    </xf>
    <xf numFmtId="0" fontId="10" fillId="9" borderId="13" xfId="0" applyFont="1" applyFill="1" applyBorder="1" applyAlignment="1">
      <alignment vertical="center"/>
    </xf>
    <xf numFmtId="0" fontId="4" fillId="9" borderId="13" xfId="0" applyFont="1" applyFill="1" applyBorder="1" applyAlignment="1">
      <alignment vertical="center"/>
    </xf>
    <xf numFmtId="165" fontId="4" fillId="11" borderId="14" xfId="0" applyNumberFormat="1" applyFont="1" applyFill="1" applyBorder="1" applyAlignment="1">
      <alignment vertical="center"/>
    </xf>
    <xf numFmtId="165" fontId="4" fillId="0" borderId="9" xfId="0" applyNumberFormat="1" applyFont="1" applyBorder="1" applyAlignment="1" applyProtection="1">
      <alignment vertical="center"/>
      <protection locked="0"/>
    </xf>
    <xf numFmtId="0" fontId="30" fillId="0" borderId="0" xfId="0" applyFont="1"/>
    <xf numFmtId="0" fontId="4" fillId="9" borderId="0" xfId="0" applyFont="1" applyFill="1" applyAlignment="1">
      <alignment horizontal="center" vertical="center"/>
    </xf>
    <xf numFmtId="0" fontId="4" fillId="9" borderId="0" xfId="0" applyFont="1" applyFill="1" applyAlignment="1">
      <alignment horizontal="right" vertical="center"/>
    </xf>
    <xf numFmtId="43" fontId="3" fillId="0" borderId="0" xfId="1" applyFont="1"/>
    <xf numFmtId="43" fontId="2" fillId="0" borderId="0" xfId="1" applyFont="1"/>
    <xf numFmtId="167" fontId="1" fillId="16" borderId="2" xfId="0" applyNumberFormat="1" applyFont="1" applyFill="1" applyBorder="1" applyAlignment="1">
      <alignment horizontal="center" vertical="center"/>
    </xf>
    <xf numFmtId="0" fontId="10" fillId="16" borderId="2" xfId="0" applyFont="1" applyFill="1" applyBorder="1" applyAlignment="1">
      <alignment horizontal="centerContinuous" vertical="center"/>
    </xf>
    <xf numFmtId="0" fontId="31" fillId="0" borderId="23" xfId="4" applyFont="1" applyBorder="1" applyAlignment="1">
      <alignment horizontal="left" vertical="top" wrapText="1"/>
    </xf>
    <xf numFmtId="0" fontId="31" fillId="0" borderId="0" xfId="4" applyFont="1"/>
    <xf numFmtId="0" fontId="32" fillId="0" borderId="23" xfId="4" applyFont="1" applyBorder="1" applyAlignment="1">
      <alignment horizontal="left" vertical="top" wrapText="1"/>
    </xf>
    <xf numFmtId="0" fontId="33" fillId="7" borderId="0" xfId="0" applyFont="1" applyFill="1"/>
    <xf numFmtId="0" fontId="33" fillId="4" borderId="0" xfId="0" applyFont="1" applyFill="1"/>
    <xf numFmtId="0" fontId="33" fillId="0" borderId="0" xfId="0" applyFont="1"/>
    <xf numFmtId="0" fontId="33" fillId="4" borderId="0" xfId="0" applyFont="1" applyFill="1" applyProtection="1">
      <protection locked="0"/>
    </xf>
    <xf numFmtId="0" fontId="34" fillId="2" borderId="0" xfId="0" applyFont="1" applyFill="1" applyAlignment="1" applyProtection="1">
      <alignment vertical="center"/>
      <protection locked="0"/>
    </xf>
    <xf numFmtId="0" fontId="33" fillId="0" borderId="0" xfId="0" applyFont="1" applyProtection="1">
      <protection locked="0"/>
    </xf>
    <xf numFmtId="0" fontId="34" fillId="2" borderId="0" xfId="0" applyFont="1" applyFill="1" applyProtection="1">
      <protection locked="0"/>
    </xf>
    <xf numFmtId="0" fontId="33" fillId="10" borderId="0" xfId="0" applyFont="1" applyFill="1"/>
    <xf numFmtId="0" fontId="33" fillId="9" borderId="7" xfId="0" applyFont="1" applyFill="1" applyBorder="1"/>
    <xf numFmtId="1" fontId="33" fillId="9" borderId="0" xfId="1" applyNumberFormat="1" applyFont="1" applyFill="1"/>
    <xf numFmtId="0" fontId="33" fillId="9" borderId="0" xfId="0" applyFont="1" applyFill="1"/>
    <xf numFmtId="0" fontId="35" fillId="9" borderId="1" xfId="0" applyFont="1" applyFill="1" applyBorder="1" applyAlignment="1">
      <alignment vertical="center"/>
    </xf>
    <xf numFmtId="0" fontId="17" fillId="6" borderId="0" xfId="0" applyFont="1" applyFill="1" applyAlignment="1">
      <alignment horizontal="center" vertical="center" wrapText="1"/>
    </xf>
    <xf numFmtId="0" fontId="4" fillId="0" borderId="0" xfId="0" applyFont="1" applyAlignment="1">
      <alignment horizontal="center" vertical="center" wrapText="1"/>
    </xf>
    <xf numFmtId="0" fontId="4" fillId="9" borderId="0" xfId="0" applyFont="1" applyFill="1" applyAlignment="1">
      <alignment horizontal="left" wrapText="1"/>
    </xf>
    <xf numFmtId="0" fontId="4" fillId="0" borderId="0" xfId="0" applyFont="1" applyAlignment="1">
      <alignment wrapText="1"/>
    </xf>
    <xf numFmtId="0" fontId="17" fillId="6" borderId="0" xfId="0" applyFont="1" applyFill="1" applyAlignment="1">
      <alignment horizontal="right" vertical="top" wrapText="1"/>
    </xf>
    <xf numFmtId="0" fontId="0" fillId="0" borderId="0" xfId="0" applyAlignment="1">
      <alignment horizontal="right" vertical="top" wrapText="1"/>
    </xf>
    <xf numFmtId="0" fontId="17" fillId="6" borderId="0" xfId="0" applyFont="1" applyFill="1" applyAlignment="1">
      <alignment horizontal="left" vertical="top" wrapText="1"/>
    </xf>
    <xf numFmtId="0" fontId="0" fillId="0" borderId="0" xfId="0" applyAlignment="1">
      <alignment horizontal="left" vertical="top" wrapText="1"/>
    </xf>
  </cellXfs>
  <cellStyles count="6">
    <cellStyle name="Comma" xfId="1" builtinId="3"/>
    <cellStyle name="Hyperlink" xfId="4" builtinId="8"/>
    <cellStyle name="Hyperlink 2" xfId="3" xr:uid="{A00CCD0A-E420-4C4F-B409-1700D398C0EE}"/>
    <cellStyle name="Normal" xfId="0" builtinId="0"/>
    <cellStyle name="Normal_Details" xfId="2" xr:uid="{00000000-0005-0000-0000-000002000000}"/>
    <cellStyle name="Normal_Details_1" xfId="5" xr:uid="{5A208698-B004-4454-AF0D-A817BA32FC73}"/>
  </cellStyles>
  <dxfs count="15">
    <dxf>
      <font>
        <b val="0"/>
        <i val="0"/>
        <strike val="0"/>
        <condense val="0"/>
        <extend val="0"/>
        <outline val="0"/>
        <shadow val="0"/>
        <u val="none"/>
        <vertAlign val="baseline"/>
        <sz val="10"/>
        <color rgb="FF080808"/>
        <name val="Arial"/>
        <family val="2"/>
        <scheme val="none"/>
      </font>
      <fill>
        <patternFill patternType="solid">
          <fgColor indexed="64"/>
          <bgColor rgb="FFFFFFFF"/>
        </patternFill>
      </fill>
      <alignment horizontal="general" vertical="bottom" textRotation="0" wrapText="0" indent="0" justifyLastLine="0" shrinkToFit="0" readingOrder="0"/>
    </dxf>
    <dxf>
      <font>
        <b val="0"/>
        <i val="0"/>
        <strike val="0"/>
        <condense val="0"/>
        <extend val="0"/>
        <outline val="0"/>
        <shadow val="0"/>
        <u val="none"/>
        <vertAlign val="baseline"/>
        <sz val="10"/>
        <color rgb="FF080808"/>
        <name val="Arial"/>
        <family val="2"/>
        <scheme val="none"/>
      </font>
      <fill>
        <patternFill patternType="solid">
          <fgColor indexed="64"/>
          <bgColor rgb="FFFFFFFF"/>
        </patternFill>
      </fill>
      <alignment horizontal="general" vertical="bottom" textRotation="0" wrapText="0" indent="0" justifyLastLine="0" shrinkToFit="0" readingOrder="0"/>
    </dxf>
    <dxf>
      <font>
        <b val="0"/>
        <i val="0"/>
        <strike val="0"/>
        <condense val="0"/>
        <extend val="0"/>
        <outline val="0"/>
        <shadow val="0"/>
        <u val="none"/>
        <vertAlign val="baseline"/>
        <sz val="10"/>
        <color rgb="FF080808"/>
        <name val="Arial"/>
        <family val="2"/>
        <scheme val="none"/>
      </font>
      <fill>
        <patternFill patternType="solid">
          <fgColor indexed="64"/>
          <bgColor rgb="FFFFFFFF"/>
        </patternFill>
      </fill>
      <alignment horizontal="general" vertical="bottom" textRotation="0" wrapText="0" indent="0" justifyLastLine="0" shrinkToFit="0" readingOrder="0"/>
    </dxf>
    <dxf>
      <font>
        <b val="0"/>
        <i val="0"/>
        <strike val="0"/>
        <condense val="0"/>
        <extend val="0"/>
        <outline val="0"/>
        <shadow val="0"/>
        <u val="none"/>
        <vertAlign val="baseline"/>
        <sz val="10"/>
        <color rgb="FF080808"/>
        <name val="Arial"/>
        <family val="2"/>
        <scheme val="none"/>
      </font>
      <fill>
        <patternFill patternType="solid">
          <fgColor indexed="64"/>
          <bgColor rgb="FFFFFFFF"/>
        </patternFill>
      </fill>
      <alignment horizontal="general" vertical="bottom" textRotation="0" wrapText="0" indent="0" justifyLastLine="0" shrinkToFit="0" readingOrder="0"/>
    </dxf>
    <dxf>
      <font>
        <b val="0"/>
        <i val="0"/>
        <strike val="0"/>
        <condense val="0"/>
        <extend val="0"/>
        <outline val="0"/>
        <shadow val="0"/>
        <u val="none"/>
        <vertAlign val="baseline"/>
        <sz val="10"/>
        <color rgb="FF080808"/>
        <name val="Arial"/>
        <family val="2"/>
        <scheme val="none"/>
      </font>
      <fill>
        <patternFill patternType="solid">
          <fgColor indexed="64"/>
          <bgColor rgb="FFFFFFFF"/>
        </patternFill>
      </fill>
      <alignment horizontal="general" vertical="bottom" textRotation="0" wrapText="0" indent="0" justifyLastLine="0" shrinkToFit="0" readingOrder="0"/>
    </dxf>
    <dxf>
      <font>
        <b val="0"/>
        <i val="0"/>
        <strike val="0"/>
        <condense val="0"/>
        <extend val="0"/>
        <outline val="0"/>
        <shadow val="0"/>
        <u val="none"/>
        <vertAlign val="baseline"/>
        <sz val="10"/>
        <color rgb="FF080808"/>
        <name val="Arial"/>
        <family val="2"/>
        <scheme val="none"/>
      </font>
      <fill>
        <patternFill patternType="solid">
          <fgColor indexed="64"/>
          <bgColor rgb="FFFFFFFF"/>
        </patternFill>
      </fill>
      <alignment horizontal="general" vertical="bottom" textRotation="0" wrapText="0" indent="0" justifyLastLine="0" shrinkToFit="0" readingOrder="0"/>
    </dxf>
    <dxf>
      <font>
        <b val="0"/>
        <i val="0"/>
        <strike val="0"/>
        <condense val="0"/>
        <extend val="0"/>
        <outline val="0"/>
        <shadow val="0"/>
        <u val="none"/>
        <vertAlign val="baseline"/>
        <sz val="10"/>
        <color rgb="FF080808"/>
        <name val="Arial"/>
        <family val="2"/>
        <scheme val="none"/>
      </font>
      <fill>
        <patternFill patternType="solid">
          <fgColor indexed="64"/>
          <bgColor rgb="FFFFFFFF"/>
        </patternFill>
      </fill>
      <alignment horizontal="general" vertical="bottom" textRotation="0" wrapText="0" indent="0" justifyLastLine="0" shrinkToFit="0" readingOrder="0"/>
    </dxf>
    <dxf>
      <font>
        <b val="0"/>
        <i val="0"/>
        <strike val="0"/>
        <condense val="0"/>
        <extend val="0"/>
        <outline val="0"/>
        <shadow val="0"/>
        <u val="none"/>
        <vertAlign val="baseline"/>
        <sz val="10"/>
        <color rgb="FF080808"/>
        <name val="Arial"/>
        <family val="2"/>
        <scheme val="none"/>
      </font>
      <fill>
        <patternFill patternType="solid">
          <fgColor indexed="64"/>
          <bgColor rgb="FFFFFFFF"/>
        </patternFill>
      </fill>
      <alignment horizontal="general" vertical="bottom" textRotation="0" wrapText="0" indent="0" justifyLastLine="0" shrinkToFit="0" readingOrder="0"/>
    </dxf>
    <dxf>
      <font>
        <b val="0"/>
        <i val="0"/>
        <strike val="0"/>
        <condense val="0"/>
        <extend val="0"/>
        <outline val="0"/>
        <shadow val="0"/>
        <u val="none"/>
        <vertAlign val="baseline"/>
        <sz val="10"/>
        <color rgb="FF080808"/>
        <name val="Arial"/>
        <family val="2"/>
        <scheme val="none"/>
      </font>
      <fill>
        <patternFill patternType="solid">
          <fgColor indexed="64"/>
          <bgColor rgb="FFFFFFFF"/>
        </patternFill>
      </fill>
      <alignment horizontal="general" vertical="bottom" textRotation="0" wrapText="0" indent="0" justifyLastLine="0" shrinkToFit="0" readingOrder="0"/>
    </dxf>
    <dxf>
      <font>
        <b val="0"/>
        <i val="0"/>
        <strike val="0"/>
        <condense val="0"/>
        <extend val="0"/>
        <outline val="0"/>
        <shadow val="0"/>
        <u val="none"/>
        <vertAlign val="baseline"/>
        <sz val="10"/>
        <color rgb="FF080808"/>
        <name val="Arial"/>
        <family val="2"/>
        <scheme val="none"/>
      </font>
      <fill>
        <patternFill patternType="solid">
          <fgColor indexed="64"/>
          <bgColor rgb="FFFFFFFF"/>
        </patternFill>
      </fill>
      <alignment horizontal="general" vertical="bottom" textRotation="0" wrapText="0" indent="0" justifyLastLine="0" shrinkToFit="0" readingOrder="0"/>
    </dxf>
    <dxf>
      <font>
        <b val="0"/>
        <i val="0"/>
        <strike val="0"/>
        <condense val="0"/>
        <extend val="0"/>
        <outline val="0"/>
        <shadow val="0"/>
        <u val="none"/>
        <vertAlign val="baseline"/>
        <sz val="10"/>
        <color rgb="FF080808"/>
        <name val="Arial"/>
        <family val="2"/>
        <scheme val="none"/>
      </font>
      <fill>
        <patternFill patternType="solid">
          <fgColor indexed="64"/>
          <bgColor rgb="FFFFFFFF"/>
        </patternFill>
      </fill>
    </dxf>
    <dxf>
      <font>
        <b val="0"/>
        <i val="0"/>
        <strike val="0"/>
        <condense val="0"/>
        <extend val="0"/>
        <outline val="0"/>
        <shadow val="0"/>
        <u val="none"/>
        <vertAlign val="baseline"/>
        <sz val="10"/>
        <color rgb="FF080808"/>
        <name val="Arial"/>
        <family val="2"/>
        <scheme val="none"/>
      </font>
      <fill>
        <patternFill patternType="solid">
          <fgColor indexed="64"/>
          <bgColor rgb="FFFFFFFF"/>
        </patternFill>
      </fill>
      <alignment horizontal="general" vertical="bottom" textRotation="0" wrapText="0" indent="0" justifyLastLine="0" shrinkToFit="0" readingOrder="0"/>
    </dxf>
    <dxf>
      <font>
        <b val="0"/>
        <i val="0"/>
        <strike val="0"/>
        <condense val="0"/>
        <extend val="0"/>
        <outline val="0"/>
        <shadow val="0"/>
        <u val="none"/>
        <vertAlign val="baseline"/>
        <sz val="10"/>
        <color rgb="FF080808"/>
        <name val="Arial"/>
        <family val="2"/>
        <scheme val="none"/>
      </font>
      <fill>
        <patternFill patternType="solid">
          <fgColor indexed="64"/>
          <bgColor rgb="FFFFFFFF"/>
        </patternFill>
      </fill>
      <alignment horizontal="general" vertical="bottom" textRotation="0" wrapText="0" indent="0" justifyLastLine="0" shrinkToFit="0" readingOrder="0"/>
    </dxf>
    <dxf>
      <font>
        <b val="0"/>
        <i val="0"/>
        <strike val="0"/>
        <condense val="0"/>
        <extend val="0"/>
        <outline val="0"/>
        <shadow val="0"/>
        <u val="none"/>
        <vertAlign val="baseline"/>
        <sz val="10"/>
        <color rgb="FF080808"/>
        <name val="Arial"/>
        <family val="2"/>
        <scheme val="none"/>
      </font>
      <fill>
        <patternFill patternType="solid">
          <fgColor indexed="64"/>
          <bgColor rgb="FFFFFFFF"/>
        </patternFill>
      </fill>
      <alignment horizontal="general" vertical="bottom" textRotation="0" wrapText="0" indent="0" justifyLastLine="0" shrinkToFit="0" readingOrder="0"/>
    </dxf>
    <dxf>
      <font>
        <b val="0"/>
        <i val="0"/>
        <strike val="0"/>
        <condense val="0"/>
        <extend val="0"/>
        <outline val="0"/>
        <shadow val="0"/>
        <u val="none"/>
        <vertAlign val="baseline"/>
        <sz val="10"/>
        <color rgb="FF080808"/>
        <name val="Arial"/>
        <family val="2"/>
        <scheme val="none"/>
      </font>
      <fill>
        <patternFill patternType="solid">
          <fgColor indexed="64"/>
          <bgColor rgb="FFFFFFFF"/>
        </patternFill>
      </fill>
      <alignment horizontal="general" vertical="bottom" textRotation="0" wrapText="0" indent="0" justifyLastLine="0" shrinkToFit="0" readingOrder="0"/>
    </dxf>
  </dxfs>
  <tableStyles count="0" defaultTableStyle="TableStyleMedium2" defaultPivotStyle="PivotStyleLight16"/>
  <colors>
    <mruColors>
      <color rgb="FFAFB5B0"/>
      <color rgb="FFA5A5A5"/>
      <color rgb="FF080808"/>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connections" Target="connections.xml"/><Relationship Id="rId14" Type="http://schemas.openxmlformats.org/officeDocument/2006/relationships/customXml" Target="../customXml/item2.xml"/></Relationships>
</file>

<file path=xl/ctrlProps/ctrlProp1.xml><?xml version="1.0" encoding="utf-8"?>
<formControlPr xmlns="http://schemas.microsoft.com/office/spreadsheetml/2009/9/main" objectType="Drop" dropStyle="combo" dx="22" fmlaLink="FrontPage!$C$12" fmlaRange="Details!$C$4:$C$26" noThreeD="1" sel="1" val="0"/>
</file>

<file path=xl/ctrlProps/ctrlProp2.xml><?xml version="1.0" encoding="utf-8"?>
<formControlPr xmlns="http://schemas.microsoft.com/office/spreadsheetml/2009/9/main" objectType="Drop" dropLines="2" dropStyle="combo" dx="22" fmlaLink="$P$7" fmlaRange="$Q$7:$Q$8" noThreeD="1" sel="2" val="0"/>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50800</xdr:colOff>
          <xdr:row>11</xdr:row>
          <xdr:rowOff>0</xdr:rowOff>
        </xdr:from>
        <xdr:to>
          <xdr:col>5</xdr:col>
          <xdr:colOff>285750</xdr:colOff>
          <xdr:row>12</xdr:row>
          <xdr:rowOff>12700</xdr:rowOff>
        </xdr:to>
        <xdr:sp macro="" textlink="">
          <xdr:nvSpPr>
            <xdr:cNvPr id="1036" name="Drop Down 12" descr="Please select your local authority here"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editAs="oneCell">
    <xdr:from>
      <xdr:col>1</xdr:col>
      <xdr:colOff>200025</xdr:colOff>
      <xdr:row>2</xdr:row>
      <xdr:rowOff>66675</xdr:rowOff>
    </xdr:from>
    <xdr:to>
      <xdr:col>5</xdr:col>
      <xdr:colOff>77611</xdr:colOff>
      <xdr:row>6</xdr:row>
      <xdr:rowOff>152400</xdr:rowOff>
    </xdr:to>
    <xdr:pic>
      <xdr:nvPicPr>
        <xdr:cNvPr id="12336" name="Picture 29" descr="sd-logo transparent1">
          <a:extLst>
            <a:ext uri="{FF2B5EF4-FFF2-40B4-BE49-F238E27FC236}">
              <a16:creationId xmlns:a16="http://schemas.microsoft.com/office/drawing/2014/main" id="{00000000-0008-0000-0000-0000303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28625" y="542925"/>
          <a:ext cx="2505075"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581730</xdr:colOff>
      <xdr:row>8</xdr:row>
      <xdr:rowOff>37747</xdr:rowOff>
    </xdr:from>
    <xdr:to>
      <xdr:col>12</xdr:col>
      <xdr:colOff>18345</xdr:colOff>
      <xdr:row>15</xdr:row>
      <xdr:rowOff>93486</xdr:rowOff>
    </xdr:to>
    <xdr:pic>
      <xdr:nvPicPr>
        <xdr:cNvPr id="12337" name="Picture 10">
          <a:extLst>
            <a:ext uri="{FF2B5EF4-FFF2-40B4-BE49-F238E27FC236}">
              <a16:creationId xmlns:a16="http://schemas.microsoft.com/office/drawing/2014/main" id="{00000000-0008-0000-0000-000031300000}"/>
            </a:ext>
            <a:ext uri="{C183D7F6-B498-43B3-948B-1728B52AA6E4}">
              <adec:decorative xmlns:adec="http://schemas.microsoft.com/office/drawing/2017/decorative" val="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365397" y="1893358"/>
          <a:ext cx="1574448" cy="16150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xdr:from>
          <xdr:col>9</xdr:col>
          <xdr:colOff>527050</xdr:colOff>
          <xdr:row>6</xdr:row>
          <xdr:rowOff>133350</xdr:rowOff>
        </xdr:from>
        <xdr:to>
          <xdr:col>11</xdr:col>
          <xdr:colOff>1346200</xdr:colOff>
          <xdr:row>7</xdr:row>
          <xdr:rowOff>88900</xdr:rowOff>
        </xdr:to>
        <xdr:sp macro="" textlink="">
          <xdr:nvSpPr>
            <xdr:cNvPr id="1885" name="Drop Down 861" descr="Please select English or Welsh as your preferred language option" hidden="1">
              <a:extLst>
                <a:ext uri="{63B3BB69-23CF-44E3-9099-C40C66FF867C}">
                  <a14:compatExt spid="_x0000_s1885"/>
                </a:ext>
                <a:ext uri="{FF2B5EF4-FFF2-40B4-BE49-F238E27FC236}">
                  <a16:creationId xmlns:a16="http://schemas.microsoft.com/office/drawing/2014/main" id="{00000000-0008-0000-0000-00005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 xr:uid="{00000000-000C-0000-FFFF-FFFF00000000}" name="Table_NDR_Local_Authority_Contacts___USED_TO_POPULATE_NDR_FORMS" displayName="Table_NDR_Local_Authority_Contacts___USED_TO_POPULATE_NDR_FORMS" ref="I3:U25" totalsRowShown="0" headerRowDxfId="14" dataDxfId="13">
  <autoFilter ref="I3:U25" xr:uid="{00000000-0009-0000-0100-00002B000000}"/>
  <tableColumns count="13">
    <tableColumn id="1" xr3:uid="{00000000-0010-0000-0000-000001000000}" name="AuthCode" dataDxfId="12"/>
    <tableColumn id="2" xr3:uid="{00000000-0010-0000-0000-000002000000}" name="Authority name" dataDxfId="11"/>
    <tableColumn id="14" xr3:uid="{4088ED92-205E-481A-BB5B-B7EA46D49BDE}" name="Column1" dataDxfId="10"/>
    <tableColumn id="3" xr3:uid="{00000000-0010-0000-0000-000003000000}" name="CFO Name" dataDxfId="9"/>
    <tableColumn id="4" xr3:uid="{00000000-0010-0000-0000-000004000000}" name="address 1" dataDxfId="8"/>
    <tableColumn id="5" xr3:uid="{00000000-0010-0000-0000-000005000000}" name="address 2" dataDxfId="7"/>
    <tableColumn id="6" xr3:uid="{00000000-0010-0000-0000-000006000000}" name="address 3 " dataDxfId="6"/>
    <tableColumn id="7" xr3:uid="{00000000-0010-0000-0000-000007000000}" name="address 4" dataDxfId="5"/>
    <tableColumn id="8" xr3:uid="{00000000-0010-0000-0000-000008000000}" name="Post Code" dataDxfId="4"/>
    <tableColumn id="9" xr3:uid="{00000000-0010-0000-0000-000009000000}" name="NDRName" dataDxfId="3"/>
    <tableColumn id="10" xr3:uid="{00000000-0010-0000-0000-00000A000000}" name="NDRSTDCode" dataDxfId="2"/>
    <tableColumn id="11" xr3:uid="{00000000-0010-0000-0000-00000B000000}" name="NDRNumber" dataDxfId="1"/>
    <tableColumn id="12" xr3:uid="{00000000-0010-0000-0000-00000C000000}" name="NDREmail"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Custom 2">
      <a:dk1>
        <a:srgbClr val="9EB9DA"/>
      </a:dk1>
      <a:lt1>
        <a:srgbClr val="C6D9F0"/>
      </a:lt1>
      <a:dk2>
        <a:srgbClr val="1F497D"/>
      </a:dk2>
      <a:lt2>
        <a:srgbClr val="C6D9F0"/>
      </a:lt2>
      <a:accent1>
        <a:srgbClr val="4F81BD"/>
      </a:accent1>
      <a:accent2>
        <a:srgbClr val="BAD1ED"/>
      </a:accent2>
      <a:accent3>
        <a:srgbClr val="548DD4"/>
      </a:accent3>
      <a:accent4>
        <a:srgbClr val="0000BF"/>
      </a:accent4>
      <a:accent5>
        <a:srgbClr val="4BACC6"/>
      </a:accent5>
      <a:accent6>
        <a:srgbClr val="6565FF"/>
      </a:accent6>
      <a:hlink>
        <a:srgbClr val="0000FF"/>
      </a:hlink>
      <a:folHlink>
        <a:srgbClr val="00B0F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ctrlProp" Target="../ctrlProps/ctrlProp2.xml"/><Relationship Id="rId5" Type="http://schemas.openxmlformats.org/officeDocument/2006/relationships/ctrlProp" Target="../ctrlProps/ctrlProp1.xm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 Id="rId5" Type="http://schemas.openxmlformats.org/officeDocument/2006/relationships/comments" Target="../comments1.xml"/><Relationship Id="rId4" Type="http://schemas.openxmlformats.org/officeDocument/2006/relationships/table" Target="../tables/table1.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6.xml.rels><?xml version="1.0" encoding="UTF-8" standalone="yes"?>
<Relationships xmlns="http://schemas.openxmlformats.org/package/2006/relationships"><Relationship Id="rId8" Type="http://schemas.openxmlformats.org/officeDocument/2006/relationships/hyperlink" Target="https://www.legislation.gov.uk/wsi/2008/2499/contents/made" TargetMode="External"/><Relationship Id="rId3" Type="http://schemas.openxmlformats.org/officeDocument/2006/relationships/hyperlink" Target="https://www.legislation.gov.uk/wsi/2022/1350/contents" TargetMode="External"/><Relationship Id="rId7" Type="http://schemas.openxmlformats.org/officeDocument/2006/relationships/hyperlink" Target="https://www.legislation.gov.uk/ukpga/1988/41/schedule/4ZA/part/3" TargetMode="External"/><Relationship Id="rId2" Type="http://schemas.openxmlformats.org/officeDocument/2006/relationships/hyperlink" Target="https://www.legislation.gov.uk/uksi/1991/228/contents/made" TargetMode="External"/><Relationship Id="rId1" Type="http://schemas.openxmlformats.org/officeDocument/2006/relationships/hyperlink" Target="https://www.legislation.gov.uk/ukpga/1988/41/contents" TargetMode="External"/><Relationship Id="rId6" Type="http://schemas.openxmlformats.org/officeDocument/2006/relationships/hyperlink" Target="https://www.legislation.gov.uk/uksi/1992/3238/contents/made" TargetMode="External"/><Relationship Id="rId11" Type="http://schemas.openxmlformats.org/officeDocument/2006/relationships/printerSettings" Target="../printerSettings/printerSettings10.bin"/><Relationship Id="rId5" Type="http://schemas.openxmlformats.org/officeDocument/2006/relationships/hyperlink" Target="https://www.legislation.gov.uk/wsi/2023/1354/contents" TargetMode="External"/><Relationship Id="rId10" Type="http://schemas.openxmlformats.org/officeDocument/2006/relationships/hyperlink" Target="https://businesswales.gov.wales/non-domestic-rates-multipliers" TargetMode="External"/><Relationship Id="rId4" Type="http://schemas.openxmlformats.org/officeDocument/2006/relationships/hyperlink" Target="https://www.legislation.gov.uk/wsi/2024/38/contents/made" TargetMode="External"/><Relationship Id="rId9" Type="http://schemas.openxmlformats.org/officeDocument/2006/relationships/hyperlink" Target="https://eur01.safelinks.protection.outlook.com/?url=https%3A%2F%2Fwww.legislation.gov.uk%2Fwsi%2F2017%2F1229%2Fcontents&amp;data=05%7C02%7CRichard.Hagg%40gov.wales%7C70d1fe60455a4eeabcc708de4f55dbe9%7Ca2cc36c592804ae78887d06dab89216b%7C0%7C0%7C639035427337484231%7CUnknown%7CTWFpbGZsb3d8eyJFbXB0eU1hcGkiOnRydWUsIlYiOiIwLjAuMDAwMCIsIlAiOiJXaW4zMiIsIkFOIjoiTWFpbCIsIldUIjoyfQ%3D%3D%7C0%7C%7C%7C&amp;sdata=jBUa1AdxuGpiQvuAXop5NBzInvhk8gBVOQUIAEXfys4%3D&amp;reserved=0"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https://www.legislation.gov.uk/cy/uksi/1992/3238/contents/made" TargetMode="External"/><Relationship Id="rId3" Type="http://schemas.openxmlformats.org/officeDocument/2006/relationships/hyperlink" Target="https://www.legislation.gov.uk/wsi/2008/2499/contents/made/welsh" TargetMode="External"/><Relationship Id="rId7" Type="http://schemas.openxmlformats.org/officeDocument/2006/relationships/hyperlink" Target="https://www.legislation.gov.uk/cy/ukpga/1988/41/schedule/4ZA/part/3" TargetMode="External"/><Relationship Id="rId2" Type="http://schemas.openxmlformats.org/officeDocument/2006/relationships/hyperlink" Target="https://www.legislation.gov.uk/cy/uksi/1991/228/contents/made" TargetMode="External"/><Relationship Id="rId1" Type="http://schemas.openxmlformats.org/officeDocument/2006/relationships/hyperlink" Target="https://www.legislation.gov.uk/ukpga/1988/41/contents" TargetMode="External"/><Relationship Id="rId6" Type="http://schemas.openxmlformats.org/officeDocument/2006/relationships/hyperlink" Target="https://www.legislation.gov.uk/wsi/2023/1354/contents/made/welsh" TargetMode="External"/><Relationship Id="rId5" Type="http://schemas.openxmlformats.org/officeDocument/2006/relationships/hyperlink" Target="https://www.legislation.gov.uk/wsi/2024/38/contents/made/welsh" TargetMode="External"/><Relationship Id="rId10" Type="http://schemas.openxmlformats.org/officeDocument/2006/relationships/hyperlink" Target="https://busnescymru.llyw.cymru/ardrethi-annomestig-lluosyddion" TargetMode="External"/><Relationship Id="rId4" Type="http://schemas.openxmlformats.org/officeDocument/2006/relationships/hyperlink" Target="https://www.legislation.gov.uk/wsi/2022/1350/contents/welsh" TargetMode="External"/><Relationship Id="rId9" Type="http://schemas.openxmlformats.org/officeDocument/2006/relationships/hyperlink" Target="https://www.legislation.gov.uk/wsi/2017/1229/article/1/made/welsh"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IU35"/>
  <sheetViews>
    <sheetView showRowColHeaders="0" tabSelected="1" zoomScale="90" zoomScaleNormal="90" workbookViewId="0"/>
  </sheetViews>
  <sheetFormatPr defaultColWidth="0" defaultRowHeight="15" customHeight="1" zeroHeight="1"/>
  <cols>
    <col min="1" max="1" width="1.765625" style="6" customWidth="1"/>
    <col min="2" max="2" width="2.07421875" style="2" customWidth="1"/>
    <col min="3" max="3" width="10.23046875" style="2" customWidth="1"/>
    <col min="4" max="4" width="9" style="2" customWidth="1"/>
    <col min="5" max="5" width="9.07421875" style="2" customWidth="1"/>
    <col min="6" max="6" width="7.84375" style="2" customWidth="1"/>
    <col min="7" max="7" width="8.4609375" style="2" customWidth="1"/>
    <col min="8" max="8" width="8.84375" style="2" hidden="1" customWidth="1"/>
    <col min="9" max="9" width="2.84375" style="2" customWidth="1"/>
    <col min="10" max="10" width="8" style="2" customWidth="1"/>
    <col min="11" max="11" width="8.84375" style="2" customWidth="1"/>
    <col min="12" max="12" width="17" style="2" customWidth="1"/>
    <col min="13" max="13" width="2.84375" style="2" customWidth="1"/>
    <col min="14" max="14" width="4.23046875" style="2" customWidth="1"/>
    <col min="15" max="15" width="3" style="191" customWidth="1"/>
    <col min="16" max="254" width="2.84375" style="193" hidden="1" customWidth="1"/>
    <col min="255" max="255" width="0.84375" style="193" hidden="1" customWidth="1"/>
    <col min="256" max="16384" width="3.84375" style="193" hidden="1"/>
  </cols>
  <sheetData>
    <row r="1" spans="1:19" s="191" customFormat="1" ht="15" customHeight="1">
      <c r="A1" s="9"/>
      <c r="B1" s="9"/>
      <c r="C1" s="9"/>
      <c r="D1" s="9"/>
      <c r="E1" s="9"/>
      <c r="F1" s="9"/>
      <c r="G1" s="9"/>
      <c r="H1" s="9"/>
      <c r="I1" s="9"/>
      <c r="J1" s="9"/>
      <c r="K1" s="9"/>
      <c r="L1" s="9"/>
      <c r="M1" s="9"/>
      <c r="N1" s="9"/>
      <c r="P1" s="191">
        <v>202627</v>
      </c>
    </row>
    <row r="2" spans="1:19" ht="22.5" customHeight="1">
      <c r="A2" s="9"/>
      <c r="B2" s="39"/>
      <c r="C2" s="40" t="str">
        <f>Language!G9</f>
        <v>Non-domestic rates provisional contributions return</v>
      </c>
      <c r="D2" s="41"/>
      <c r="E2" s="42"/>
      <c r="F2" s="42"/>
      <c r="G2" s="42"/>
      <c r="H2" s="42"/>
      <c r="I2" s="42"/>
      <c r="J2" s="42"/>
      <c r="K2" s="42"/>
      <c r="L2" s="43"/>
      <c r="M2" s="43" t="str">
        <f>"NDR1 20"&amp;MID(year,3,2)&amp;"-"&amp;RIGHT(year,2)</f>
        <v>NDR1 2026-27</v>
      </c>
      <c r="N2" s="94" t="s">
        <v>729</v>
      </c>
      <c r="P2" s="192"/>
    </row>
    <row r="3" spans="1:19" ht="15" customHeight="1">
      <c r="A3" s="9"/>
      <c r="B3" s="33"/>
      <c r="C3" s="34"/>
      <c r="D3" s="34"/>
      <c r="E3" s="34"/>
      <c r="F3" s="34"/>
      <c r="G3" s="34"/>
      <c r="H3" s="34"/>
      <c r="I3" s="34"/>
      <c r="J3" s="34"/>
      <c r="K3" s="34"/>
      <c r="L3" s="34"/>
      <c r="M3" s="34"/>
      <c r="N3" s="35"/>
      <c r="P3" s="192"/>
    </row>
    <row r="4" spans="1:19" ht="15" customHeight="1">
      <c r="A4" s="9"/>
      <c r="B4" s="14"/>
      <c r="C4" s="15"/>
      <c r="D4" s="15"/>
      <c r="E4" s="15"/>
      <c r="F4" s="15"/>
      <c r="G4" s="15"/>
      <c r="H4" s="15"/>
      <c r="I4" s="15"/>
      <c r="J4" s="15"/>
      <c r="K4" s="15"/>
      <c r="L4" s="15"/>
      <c r="M4" s="15"/>
      <c r="N4" s="16"/>
      <c r="P4" s="192"/>
    </row>
    <row r="5" spans="1:19" ht="15" customHeight="1">
      <c r="A5" s="9"/>
      <c r="B5" s="14"/>
      <c r="C5" s="15"/>
      <c r="D5" s="15"/>
      <c r="E5" s="15"/>
      <c r="F5" s="15"/>
      <c r="G5" s="15"/>
      <c r="H5" s="15"/>
      <c r="I5" s="15"/>
      <c r="J5" s="15"/>
      <c r="K5" s="15"/>
      <c r="L5" s="17" t="str">
        <f>Language!G3</f>
        <v>Billing Authorities only</v>
      </c>
      <c r="M5" s="15"/>
      <c r="N5" s="16"/>
      <c r="P5" s="192"/>
    </row>
    <row r="6" spans="1:19" ht="15.5">
      <c r="A6" s="9"/>
      <c r="B6" s="14"/>
      <c r="C6" s="15"/>
      <c r="D6" s="15"/>
      <c r="E6" s="15"/>
      <c r="F6" s="15"/>
      <c r="G6" s="15"/>
      <c r="H6" s="15"/>
      <c r="I6" s="15"/>
      <c r="J6" s="15"/>
      <c r="K6" s="15"/>
      <c r="L6" s="15"/>
      <c r="M6" s="15"/>
      <c r="N6" s="16"/>
      <c r="P6" s="192"/>
    </row>
    <row r="7" spans="1:19" ht="30" customHeight="1">
      <c r="A7" s="9"/>
      <c r="B7" s="14"/>
      <c r="C7" s="121" t="s">
        <v>611</v>
      </c>
      <c r="D7" s="15"/>
      <c r="E7" s="15"/>
      <c r="F7" s="15"/>
      <c r="G7" s="15"/>
      <c r="H7" s="15"/>
      <c r="I7" s="15"/>
      <c r="J7" s="15"/>
      <c r="K7" s="15"/>
      <c r="L7" s="15"/>
      <c r="M7" s="15"/>
      <c r="N7" s="16"/>
      <c r="P7" s="194">
        <v>2</v>
      </c>
      <c r="Q7" s="195" t="s">
        <v>289</v>
      </c>
      <c r="R7" s="196"/>
      <c r="S7" s="196"/>
    </row>
    <row r="8" spans="1:19" ht="17.899999999999999" customHeight="1">
      <c r="A8" s="9"/>
      <c r="B8" s="14"/>
      <c r="C8" s="15"/>
      <c r="D8" s="15"/>
      <c r="E8" s="15"/>
      <c r="F8" s="15"/>
      <c r="G8" s="15"/>
      <c r="H8" s="15"/>
      <c r="I8" s="15"/>
      <c r="J8" s="15"/>
      <c r="K8" s="15"/>
      <c r="L8" s="15"/>
      <c r="M8" s="15"/>
      <c r="N8" s="16"/>
      <c r="P8" s="194" t="str">
        <f>IF(P7=1,"Cym",IF(P7=2,"Eng"))</f>
        <v>Eng</v>
      </c>
      <c r="Q8" s="197" t="s">
        <v>290</v>
      </c>
      <c r="R8" s="196"/>
      <c r="S8" s="196"/>
    </row>
    <row r="9" spans="1:19" ht="27.75" customHeight="1">
      <c r="A9" s="9"/>
      <c r="B9" s="14"/>
      <c r="C9" s="18" t="str">
        <f>Language!G4</f>
        <v>E-mail:</v>
      </c>
      <c r="D9" s="19"/>
      <c r="E9" s="13"/>
      <c r="F9" s="13"/>
      <c r="G9" s="13"/>
      <c r="H9" s="13"/>
      <c r="I9" s="13"/>
      <c r="J9" s="15"/>
      <c r="K9" s="15"/>
      <c r="L9" s="15"/>
      <c r="M9" s="15"/>
      <c r="N9" s="16"/>
      <c r="P9" s="192"/>
    </row>
    <row r="10" spans="1:19" ht="15" customHeight="1">
      <c r="A10" s="9"/>
      <c r="B10" s="14"/>
      <c r="C10" s="20"/>
      <c r="D10" s="21"/>
      <c r="E10" s="22"/>
      <c r="F10" s="22"/>
      <c r="G10" s="22"/>
      <c r="H10" s="22"/>
      <c r="I10" s="23"/>
      <c r="J10" s="15"/>
      <c r="K10" s="15"/>
      <c r="L10" s="15"/>
      <c r="M10" s="17"/>
      <c r="N10" s="16"/>
      <c r="P10" s="192"/>
    </row>
    <row r="11" spans="1:19" ht="15.5">
      <c r="A11" s="9"/>
      <c r="B11" s="14"/>
      <c r="C11" s="44" t="str">
        <f>IF(UANumber=0,"",VLOOKUP(UANumber,Addresses,3,FALSE))</f>
        <v/>
      </c>
      <c r="D11" s="13"/>
      <c r="E11" s="13"/>
      <c r="F11" s="13"/>
      <c r="G11" s="13"/>
      <c r="H11" s="13"/>
      <c r="I11" s="24"/>
      <c r="J11" s="15"/>
      <c r="K11" s="15"/>
      <c r="L11" s="15"/>
      <c r="M11" s="17"/>
      <c r="N11" s="16"/>
      <c r="P11" s="192"/>
    </row>
    <row r="12" spans="1:19" ht="18" customHeight="1">
      <c r="A12" s="9"/>
      <c r="B12" s="14"/>
      <c r="C12" s="45">
        <v>1</v>
      </c>
      <c r="D12" s="13"/>
      <c r="E12" s="25"/>
      <c r="F12" s="13"/>
      <c r="G12" s="25"/>
      <c r="H12" s="26"/>
      <c r="I12" s="24"/>
      <c r="J12" s="15"/>
      <c r="K12" s="15"/>
      <c r="L12" s="15"/>
      <c r="M12" s="17"/>
      <c r="N12" s="16"/>
      <c r="P12" s="192"/>
    </row>
    <row r="13" spans="1:19" ht="15.5">
      <c r="A13" s="9"/>
      <c r="B13" s="14"/>
      <c r="C13" s="44" t="str">
        <f>IF(UANumber=0,"",VLOOKUP(UANumber,Addresses,4,FALSE))</f>
        <v/>
      </c>
      <c r="D13" s="13"/>
      <c r="E13" s="13"/>
      <c r="F13" s="13"/>
      <c r="G13" s="13"/>
      <c r="H13" s="13"/>
      <c r="I13" s="24"/>
      <c r="J13" s="15"/>
      <c r="K13" s="15"/>
      <c r="L13" s="15"/>
      <c r="M13" s="17"/>
      <c r="N13" s="16"/>
      <c r="P13" s="192"/>
    </row>
    <row r="14" spans="1:19" ht="15.5">
      <c r="A14" s="9"/>
      <c r="B14" s="14"/>
      <c r="C14" s="44" t="str">
        <f>IF(UANumber=0,"",VLOOKUP(UANumber,Addresses,5,FALSE))</f>
        <v/>
      </c>
      <c r="D14" s="13"/>
      <c r="E14" s="13"/>
      <c r="F14" s="13"/>
      <c r="G14" s="13"/>
      <c r="H14" s="26"/>
      <c r="I14" s="24"/>
      <c r="J14" s="15"/>
      <c r="K14" s="15"/>
      <c r="L14" s="15"/>
      <c r="M14" s="17"/>
      <c r="N14" s="16"/>
      <c r="P14" s="192"/>
    </row>
    <row r="15" spans="1:19" ht="15.5">
      <c r="A15" s="9"/>
      <c r="B15" s="14"/>
      <c r="C15" s="44" t="str">
        <f>IF(UANumber=0,"",VLOOKUP(UANumber,Addresses,6,FALSE))</f>
        <v/>
      </c>
      <c r="D15" s="13"/>
      <c r="E15" s="13"/>
      <c r="F15" s="25"/>
      <c r="G15" s="13"/>
      <c r="H15" s="26"/>
      <c r="I15" s="24"/>
      <c r="J15" s="15"/>
      <c r="K15" s="15"/>
      <c r="L15" s="15"/>
      <c r="M15" s="17"/>
      <c r="N15" s="16"/>
      <c r="P15" s="192"/>
    </row>
    <row r="16" spans="1:19" ht="15.5">
      <c r="A16" s="9"/>
      <c r="B16" s="14"/>
      <c r="C16" s="44" t="str">
        <f>IF(UANumber=0,"",VLOOKUP(UANumber,Addresses,7,FALSE))</f>
        <v/>
      </c>
      <c r="D16" s="13"/>
      <c r="E16" s="25"/>
      <c r="F16" s="46"/>
      <c r="G16" s="25"/>
      <c r="H16" s="27"/>
      <c r="I16" s="24"/>
      <c r="J16" s="15"/>
      <c r="K16" s="15"/>
      <c r="L16" s="15"/>
      <c r="M16" s="17"/>
      <c r="N16" s="16"/>
      <c r="P16" s="192"/>
    </row>
    <row r="17" spans="1:16" ht="15" customHeight="1">
      <c r="A17" s="9"/>
      <c r="B17" s="14"/>
      <c r="C17" s="47" t="str">
        <f>IF(UANumber=0,"",VLOOKUP(UANumber,Addresses,8,FALSE))</f>
        <v/>
      </c>
      <c r="D17" s="48"/>
      <c r="E17" s="28"/>
      <c r="F17" s="49"/>
      <c r="G17" s="28"/>
      <c r="H17" s="28"/>
      <c r="I17" s="29"/>
      <c r="J17" s="15"/>
      <c r="K17" s="15"/>
      <c r="L17" s="15"/>
      <c r="M17" s="17"/>
      <c r="N17" s="16"/>
      <c r="P17" s="192"/>
    </row>
    <row r="18" spans="1:16" ht="14.25" customHeight="1">
      <c r="A18" s="9"/>
      <c r="B18" s="14"/>
      <c r="C18" s="13"/>
      <c r="D18" s="13"/>
      <c r="E18" s="25"/>
      <c r="F18" s="46"/>
      <c r="G18" s="25"/>
      <c r="H18" s="25"/>
      <c r="I18" s="13"/>
      <c r="J18" s="15"/>
      <c r="K18" s="15"/>
      <c r="L18" s="15"/>
      <c r="M18" s="17"/>
      <c r="N18" s="16"/>
      <c r="P18" s="192"/>
    </row>
    <row r="19" spans="1:16" ht="12.5" customHeight="1">
      <c r="A19" s="9"/>
      <c r="B19" s="14"/>
      <c r="C19" s="205" t="str">
        <f>Language!G14</f>
        <v>Please give the name and telephone number of the person who we may contact in case of queries:-</v>
      </c>
      <c r="D19" s="206"/>
      <c r="E19" s="206"/>
      <c r="F19" s="206"/>
      <c r="G19" s="206"/>
      <c r="H19" s="206"/>
      <c r="I19" s="206"/>
      <c r="J19" s="206"/>
      <c r="K19" s="206"/>
      <c r="L19" s="206"/>
      <c r="M19" s="206"/>
      <c r="N19" s="16"/>
      <c r="P19" s="192"/>
    </row>
    <row r="20" spans="1:16" ht="25.4" customHeight="1">
      <c r="A20" s="9"/>
      <c r="B20" s="14"/>
      <c r="C20" s="15" t="str">
        <f>Language!G7</f>
        <v>Name:</v>
      </c>
      <c r="D20" s="30" t="str">
        <f>IF(UANumber=0,"",VLOOKUP(UANumber,Addresses,10,FALSE))</f>
        <v/>
      </c>
      <c r="E20" s="64"/>
      <c r="F20" s="64"/>
      <c r="G20" s="30"/>
      <c r="H20" s="30"/>
      <c r="I20" s="30"/>
      <c r="J20" s="30"/>
      <c r="K20" s="30"/>
      <c r="L20" s="30"/>
      <c r="M20" s="15"/>
      <c r="N20" s="16"/>
      <c r="P20" s="192"/>
    </row>
    <row r="21" spans="1:16" ht="25.4" customHeight="1">
      <c r="A21" s="9"/>
      <c r="B21" s="14"/>
      <c r="C21" s="15" t="str">
        <f>Language!G4</f>
        <v>E-mail:</v>
      </c>
      <c r="D21" s="30" t="str">
        <f>IF(UANumber=0,"",VLOOKUP(UANumber,Addresses,13,FALSE))</f>
        <v/>
      </c>
      <c r="E21" s="65"/>
      <c r="F21" s="65"/>
      <c r="G21" s="50"/>
      <c r="H21" s="30"/>
      <c r="I21" s="30"/>
      <c r="J21" s="30"/>
      <c r="K21" s="30"/>
      <c r="L21" s="66"/>
      <c r="M21" s="15"/>
      <c r="N21" s="16"/>
      <c r="P21" s="192"/>
    </row>
    <row r="22" spans="1:16" ht="25.4" customHeight="1">
      <c r="A22" s="9"/>
      <c r="B22" s="14"/>
      <c r="C22" s="15" t="str">
        <f>Language!G16</f>
        <v>Telephone:</v>
      </c>
      <c r="D22" s="30" t="str">
        <f>IF(UANumber=0,"",VLOOKUP(UANumber,Addresses,11,FALSE))&amp;" "&amp;IF(UANumber=0,"",VLOOKUP(UANumber,Addresses,12,FALSE))</f>
        <v xml:space="preserve"> </v>
      </c>
      <c r="E22" s="31"/>
      <c r="F22" s="31"/>
      <c r="G22" s="31"/>
      <c r="H22" s="31"/>
      <c r="I22" s="31"/>
      <c r="J22" s="31"/>
      <c r="K22" s="31"/>
      <c r="L22" s="30"/>
      <c r="M22" s="15"/>
      <c r="N22" s="16"/>
      <c r="P22" s="192"/>
    </row>
    <row r="23" spans="1:16" ht="14.25" customHeight="1">
      <c r="A23" s="9"/>
      <c r="B23" s="14"/>
      <c r="C23" s="15"/>
      <c r="D23" s="51"/>
      <c r="E23" s="15"/>
      <c r="F23" s="15"/>
      <c r="G23" s="15"/>
      <c r="H23" s="15"/>
      <c r="I23" s="15"/>
      <c r="J23" s="15"/>
      <c r="K23" s="15"/>
      <c r="L23" s="15"/>
      <c r="M23" s="15"/>
      <c r="N23" s="16"/>
      <c r="P23" s="192"/>
    </row>
    <row r="24" spans="1:16" ht="11.25" customHeight="1">
      <c r="A24" s="9"/>
      <c r="B24" s="7"/>
      <c r="C24" s="203" t="str">
        <f>Language!G17</f>
        <v>The information on this form must be submitted to the Welsh Government under Schedule 8 of the Local Government Finance Act 1988</v>
      </c>
      <c r="D24" s="204"/>
      <c r="E24" s="204"/>
      <c r="F24" s="204"/>
      <c r="G24" s="204"/>
      <c r="H24" s="204"/>
      <c r="I24" s="204"/>
      <c r="J24" s="204"/>
      <c r="K24" s="204"/>
      <c r="L24" s="204"/>
      <c r="M24" s="204"/>
      <c r="N24" s="8"/>
      <c r="P24" s="192"/>
    </row>
    <row r="25" spans="1:16" ht="15" customHeight="1">
      <c r="A25" s="9"/>
      <c r="B25" s="7"/>
      <c r="C25" s="204"/>
      <c r="D25" s="204"/>
      <c r="E25" s="204"/>
      <c r="F25" s="204"/>
      <c r="G25" s="204"/>
      <c r="H25" s="204"/>
      <c r="I25" s="204"/>
      <c r="J25" s="204"/>
      <c r="K25" s="204"/>
      <c r="L25" s="204"/>
      <c r="M25" s="204"/>
      <c r="N25" s="8"/>
      <c r="P25" s="192"/>
    </row>
    <row r="26" spans="1:16" ht="15.5">
      <c r="A26" s="9"/>
      <c r="B26" s="7"/>
      <c r="C26" s="204"/>
      <c r="D26" s="204"/>
      <c r="E26" s="204"/>
      <c r="F26" s="204"/>
      <c r="G26" s="204"/>
      <c r="H26" s="204"/>
      <c r="I26" s="204"/>
      <c r="J26" s="204"/>
      <c r="K26" s="204"/>
      <c r="L26" s="204"/>
      <c r="M26" s="204"/>
      <c r="N26" s="8"/>
      <c r="P26" s="192"/>
    </row>
    <row r="27" spans="1:16" ht="15.5">
      <c r="A27" s="9"/>
      <c r="B27" s="7"/>
      <c r="C27" s="204"/>
      <c r="D27" s="204"/>
      <c r="E27" s="204"/>
      <c r="F27" s="204"/>
      <c r="G27" s="204"/>
      <c r="H27" s="204"/>
      <c r="I27" s="204"/>
      <c r="J27" s="204"/>
      <c r="K27" s="204"/>
      <c r="L27" s="204"/>
      <c r="M27" s="204"/>
      <c r="N27" s="8"/>
      <c r="P27" s="192"/>
    </row>
    <row r="28" spans="1:16" ht="23" customHeight="1">
      <c r="A28" s="9"/>
      <c r="B28" s="7"/>
      <c r="C28" s="207" t="str">
        <f>Language!G6</f>
        <v xml:space="preserve">FOR RETURN BY </v>
      </c>
      <c r="D28" s="208"/>
      <c r="E28" s="208"/>
      <c r="F28" s="208"/>
      <c r="G28" s="208"/>
      <c r="H28" s="68"/>
      <c r="I28" s="209" t="str">
        <f>Language!G2</f>
        <v>23 FEBRUARY 2026</v>
      </c>
      <c r="J28" s="210"/>
      <c r="K28" s="210"/>
      <c r="L28" s="210"/>
      <c r="M28" s="210"/>
      <c r="N28" s="8"/>
      <c r="P28" s="192"/>
    </row>
    <row r="29" spans="1:16" ht="15" customHeight="1">
      <c r="A29" s="9"/>
      <c r="B29" s="14"/>
      <c r="C29" s="15"/>
      <c r="D29" s="15"/>
      <c r="E29" s="15"/>
      <c r="F29" s="15"/>
      <c r="G29" s="15"/>
      <c r="H29" s="15"/>
      <c r="I29" s="15"/>
      <c r="J29" s="15"/>
      <c r="K29" s="67"/>
      <c r="L29" s="67"/>
      <c r="M29" s="52"/>
      <c r="N29" s="16"/>
      <c r="P29" s="192"/>
    </row>
    <row r="30" spans="1:16" ht="3.75" customHeight="1">
      <c r="A30" s="9"/>
      <c r="B30" s="14"/>
      <c r="C30" s="15"/>
      <c r="D30" s="15"/>
      <c r="E30" s="15"/>
      <c r="F30" s="15"/>
      <c r="G30" s="15"/>
      <c r="H30" s="15"/>
      <c r="I30" s="15"/>
      <c r="J30" s="15"/>
      <c r="K30" s="52"/>
      <c r="L30" s="52"/>
      <c r="M30" s="52"/>
      <c r="N30" s="24"/>
      <c r="P30" s="192"/>
    </row>
    <row r="31" spans="1:16" ht="13.5" customHeight="1">
      <c r="A31" s="9"/>
      <c r="B31" s="14"/>
      <c r="C31" s="15"/>
      <c r="D31" s="15" t="str">
        <f>Language!G12</f>
        <v xml:space="preserve">Please email a completed spreadsheet to: </v>
      </c>
      <c r="E31" s="15"/>
      <c r="F31" s="15"/>
      <c r="G31" s="15"/>
      <c r="H31" s="15"/>
      <c r="I31" s="15"/>
      <c r="J31" s="15"/>
      <c r="K31" s="52"/>
      <c r="L31" s="52"/>
      <c r="M31" s="52"/>
      <c r="N31" s="24"/>
      <c r="P31" s="192"/>
    </row>
    <row r="32" spans="1:16" ht="19.5" customHeight="1">
      <c r="A32" s="9"/>
      <c r="B32" s="14"/>
      <c r="C32" s="15"/>
      <c r="D32" s="121" t="s">
        <v>672</v>
      </c>
      <c r="E32" s="15"/>
      <c r="F32" s="15"/>
      <c r="G32" s="15"/>
      <c r="H32" s="15"/>
      <c r="I32" s="15"/>
      <c r="J32" s="15"/>
      <c r="K32" s="52"/>
      <c r="L32" s="52"/>
      <c r="M32" s="52"/>
      <c r="N32" s="24"/>
      <c r="P32" s="192"/>
    </row>
    <row r="33" spans="1:16" ht="14.25" customHeight="1">
      <c r="A33" s="9"/>
      <c r="B33" s="14"/>
      <c r="C33" s="15"/>
      <c r="D33" s="15" t="str">
        <f>Language!G8</f>
        <v>ndrforms@gov.wales</v>
      </c>
      <c r="E33" s="15"/>
      <c r="F33" s="15"/>
      <c r="G33" s="15"/>
      <c r="H33" s="15"/>
      <c r="I33" s="15"/>
      <c r="J33" s="15"/>
      <c r="K33" s="95"/>
      <c r="L33" s="95"/>
      <c r="M33" s="52"/>
      <c r="N33" s="24"/>
      <c r="P33" s="192"/>
    </row>
    <row r="34" spans="1:16" ht="15.5">
      <c r="A34" s="9"/>
      <c r="B34" s="14"/>
      <c r="C34" s="15"/>
      <c r="D34" s="15"/>
      <c r="E34" s="15"/>
      <c r="F34" s="15"/>
      <c r="G34" s="15"/>
      <c r="H34" s="15"/>
      <c r="I34" s="15"/>
      <c r="J34" s="15"/>
      <c r="K34" s="52"/>
      <c r="L34" s="52"/>
      <c r="M34" s="52"/>
      <c r="N34" s="24"/>
      <c r="P34" s="192"/>
    </row>
    <row r="35" spans="1:16" ht="15" customHeight="1">
      <c r="A35" s="9"/>
      <c r="B35" s="9"/>
      <c r="C35" s="9"/>
      <c r="D35" s="9"/>
      <c r="E35" s="9"/>
      <c r="F35" s="9"/>
      <c r="G35" s="9"/>
      <c r="H35" s="9"/>
      <c r="I35" s="9"/>
      <c r="J35" s="9"/>
      <c r="K35" s="9"/>
      <c r="L35" s="9"/>
      <c r="M35" s="9"/>
      <c r="N35" s="9"/>
      <c r="P35" s="192"/>
    </row>
  </sheetData>
  <customSheetViews>
    <customSheetView guid="{4208BC9E-2AAB-4DAD-86BE-444012070AEC}" showPageBreaks="1" showGridLines="0" printArea="1" hiddenColumns="1" showRuler="0" topLeftCell="A19">
      <selection activeCell="F10" sqref="F10"/>
      <pageMargins left="0" right="0" top="0" bottom="0" header="0" footer="0"/>
      <printOptions horizontalCentered="1"/>
      <pageSetup paperSize="9" orientation="portrait" r:id="rId1"/>
      <headerFooter alignWithMargins="0"/>
    </customSheetView>
  </customSheetViews>
  <mergeCells count="4">
    <mergeCell ref="C24:M27"/>
    <mergeCell ref="C19:M19"/>
    <mergeCell ref="C28:G28"/>
    <mergeCell ref="I28:M28"/>
  </mergeCells>
  <phoneticPr fontId="6" type="noConversion"/>
  <printOptions horizontalCentered="1"/>
  <pageMargins left="0.23622047244094491" right="0.23622047244094491" top="0.39370078740157483" bottom="0.39370078740157483" header="0.31496062992125984" footer="0.31496062992125984"/>
  <pageSetup paperSize="9" scale="88" orientation="portrait" r:id="rId2"/>
  <headerFooter alignWithMargins="0"/>
  <ignoredErrors>
    <ignoredError sqref="E21:K21 E20:J20" unlockedFormula="1"/>
  </ignoredErrors>
  <drawing r:id="rId3"/>
  <legacyDrawing r:id="rId4"/>
  <mc:AlternateContent xmlns:mc="http://schemas.openxmlformats.org/markup-compatibility/2006">
    <mc:Choice Requires="x14">
      <controls>
        <mc:AlternateContent xmlns:mc="http://schemas.openxmlformats.org/markup-compatibility/2006">
          <mc:Choice Requires="x14">
            <control shapeId="1036" r:id="rId5" name="Drop Down 12">
              <controlPr defaultSize="0" autoLine="0" autoPict="0" altText="Please select your local authority here">
                <anchor moveWithCells="1">
                  <from>
                    <xdr:col>2</xdr:col>
                    <xdr:colOff>50800</xdr:colOff>
                    <xdr:row>11</xdr:row>
                    <xdr:rowOff>0</xdr:rowOff>
                  </from>
                  <to>
                    <xdr:col>5</xdr:col>
                    <xdr:colOff>285750</xdr:colOff>
                    <xdr:row>12</xdr:row>
                    <xdr:rowOff>12700</xdr:rowOff>
                  </to>
                </anchor>
              </controlPr>
            </control>
          </mc:Choice>
        </mc:AlternateContent>
        <mc:AlternateContent xmlns:mc="http://schemas.openxmlformats.org/markup-compatibility/2006">
          <mc:Choice Requires="x14">
            <control shapeId="1885" r:id="rId6" name="Drop Down 861">
              <controlPr defaultSize="0" autoLine="0" autoPict="0" altText="Please select English or Welsh as your preferred language option">
                <anchor moveWithCells="1" sizeWithCells="1">
                  <from>
                    <xdr:col>9</xdr:col>
                    <xdr:colOff>527050</xdr:colOff>
                    <xdr:row>6</xdr:row>
                    <xdr:rowOff>133350</xdr:rowOff>
                  </from>
                  <to>
                    <xdr:col>11</xdr:col>
                    <xdr:colOff>1346200</xdr:colOff>
                    <xdr:row>7</xdr:row>
                    <xdr:rowOff>88900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2:JA79"/>
  <sheetViews>
    <sheetView showRowColHeaders="0" topLeftCell="A3" zoomScale="70" zoomScaleNormal="70" workbookViewId="0">
      <selection activeCell="A3" sqref="A3"/>
    </sheetView>
  </sheetViews>
  <sheetFormatPr defaultColWidth="0" defaultRowHeight="0" customHeight="1" zeroHeight="1"/>
  <cols>
    <col min="1" max="1" width="2.07421875" style="54" customWidth="1"/>
    <col min="2" max="2" width="1.07421875" style="54" customWidth="1"/>
    <col min="3" max="3" width="4.765625" style="170" customWidth="1"/>
    <col min="4" max="4" width="4.84375" style="54" customWidth="1"/>
    <col min="5" max="14" width="4.4609375" style="54" customWidth="1"/>
    <col min="15" max="15" width="10.3046875" style="54" customWidth="1"/>
    <col min="16" max="16" width="34.07421875" style="54" customWidth="1"/>
    <col min="17" max="17" width="8.23046875" style="54" customWidth="1"/>
    <col min="18" max="21" width="13.3046875" style="54" customWidth="1"/>
    <col min="22" max="22" width="4.61328125" style="54" customWidth="1"/>
    <col min="23" max="23" width="2.84375" style="2" customWidth="1"/>
    <col min="24" max="24" width="3.765625" style="11" hidden="1" customWidth="1"/>
    <col min="25" max="31" width="8.84375" style="10" hidden="1" customWidth="1"/>
    <col min="32" max="77" width="2.84375" style="10" hidden="1" customWidth="1"/>
    <col min="78" max="80" width="8.84375" style="10" hidden="1" customWidth="1"/>
    <col min="81" max="81" width="3.84375" style="10" hidden="1" customWidth="1"/>
    <col min="82" max="88" width="2.84375" style="10" hidden="1" customWidth="1"/>
    <col min="89" max="91" width="8.84375" style="10" hidden="1" customWidth="1"/>
    <col min="92" max="177" width="2.84375" style="10" hidden="1" customWidth="1"/>
    <col min="178" max="180" width="8.84375" style="10" hidden="1" customWidth="1"/>
    <col min="181" max="181" width="3.84375" style="10" hidden="1" customWidth="1"/>
    <col min="182" max="188" width="2.84375" style="10" hidden="1" customWidth="1"/>
    <col min="189" max="191" width="8.84375" style="10" hidden="1" customWidth="1"/>
    <col min="192" max="237" width="2.84375" style="10" hidden="1" customWidth="1"/>
    <col min="238" max="240" width="8.84375" style="10" hidden="1" customWidth="1"/>
    <col min="241" max="241" width="3.84375" style="10" hidden="1" customWidth="1"/>
    <col min="242" max="248" width="2.84375" style="10" hidden="1" customWidth="1"/>
    <col min="249" max="251" width="8.84375" style="10" hidden="1" customWidth="1"/>
    <col min="252" max="256" width="2.84375" style="10" hidden="1" customWidth="1"/>
    <col min="257" max="261" width="16.07421875" style="10" hidden="1" customWidth="1"/>
    <col min="262" max="16384" width="19.53515625" style="10" hidden="1"/>
  </cols>
  <sheetData>
    <row r="2" spans="1:31" ht="15.5" hidden="1">
      <c r="B2" s="9"/>
      <c r="C2" s="200">
        <v>1</v>
      </c>
      <c r="D2" s="201">
        <v>2</v>
      </c>
      <c r="E2" s="200">
        <v>3</v>
      </c>
      <c r="F2" s="201">
        <v>4</v>
      </c>
      <c r="G2" s="200">
        <v>5</v>
      </c>
      <c r="H2" s="201">
        <v>6</v>
      </c>
      <c r="I2" s="200">
        <v>7</v>
      </c>
      <c r="J2" s="201">
        <v>8</v>
      </c>
      <c r="K2" s="200">
        <v>9</v>
      </c>
      <c r="L2" s="201">
        <v>10</v>
      </c>
      <c r="M2" s="200">
        <v>11</v>
      </c>
      <c r="N2" s="201">
        <v>12</v>
      </c>
      <c r="O2" s="200">
        <v>13</v>
      </c>
      <c r="P2" s="201">
        <v>14</v>
      </c>
      <c r="Q2" s="200">
        <v>15</v>
      </c>
      <c r="R2" s="201">
        <v>16</v>
      </c>
      <c r="S2" s="200">
        <v>17</v>
      </c>
      <c r="T2" s="201">
        <v>18</v>
      </c>
      <c r="U2" s="200">
        <v>19</v>
      </c>
      <c r="V2" s="9"/>
      <c r="W2" s="54"/>
      <c r="X2" s="9"/>
      <c r="Y2" s="2"/>
      <c r="Z2" s="2"/>
      <c r="AA2" s="2"/>
      <c r="AB2" s="2"/>
      <c r="AC2" s="2"/>
      <c r="AD2" s="2"/>
      <c r="AE2" s="2"/>
    </row>
    <row r="3" spans="1:31" ht="25.5" customHeight="1">
      <c r="B3" s="55"/>
      <c r="C3" s="162" t="str">
        <f>+FrontPage!C2</f>
        <v>Non-domestic rates provisional contributions return</v>
      </c>
      <c r="D3" s="55"/>
      <c r="E3" s="55"/>
      <c r="F3" s="55"/>
      <c r="G3" s="55"/>
      <c r="H3" s="55"/>
      <c r="I3" s="55"/>
      <c r="J3" s="55"/>
      <c r="K3" s="55"/>
      <c r="L3" s="55"/>
      <c r="M3" s="55"/>
      <c r="N3" s="55"/>
      <c r="O3" s="55"/>
      <c r="P3" s="55"/>
      <c r="Q3" s="149"/>
      <c r="R3" s="55"/>
      <c r="S3" s="55"/>
      <c r="T3" s="55"/>
      <c r="U3" s="56" t="str">
        <f>+FrontPage!M2</f>
        <v>NDR1 2026-27</v>
      </c>
      <c r="V3" s="57" t="s">
        <v>746</v>
      </c>
      <c r="W3" s="54"/>
      <c r="X3" s="9"/>
      <c r="Y3" s="2"/>
      <c r="Z3" s="2"/>
      <c r="AA3" s="2"/>
      <c r="AB3" s="2"/>
      <c r="AC3" s="2"/>
      <c r="AD3" s="2"/>
      <c r="AE3" s="2"/>
    </row>
    <row r="4" spans="1:31" s="193" customFormat="1" ht="18.5" customHeight="1">
      <c r="A4" s="198"/>
      <c r="B4" s="199"/>
      <c r="C4" s="163"/>
      <c r="D4" s="59"/>
      <c r="E4" s="15"/>
      <c r="F4" s="15"/>
      <c r="G4" s="15"/>
      <c r="H4" s="15"/>
      <c r="I4" s="59"/>
      <c r="J4" s="59"/>
      <c r="K4" s="15"/>
      <c r="L4" s="15"/>
      <c r="M4" s="15"/>
      <c r="N4" s="15"/>
      <c r="O4" s="15"/>
      <c r="P4" s="59"/>
      <c r="Q4" s="59"/>
      <c r="R4" s="182"/>
      <c r="S4" s="182"/>
      <c r="T4" s="182"/>
      <c r="U4" s="182"/>
      <c r="V4" s="202"/>
      <c r="W4" s="198"/>
      <c r="X4" s="191"/>
    </row>
    <row r="5" spans="1:31" ht="15.5">
      <c r="B5" s="14"/>
      <c r="C5" s="163"/>
      <c r="D5" s="59" t="str">
        <f>Language!G18&amp;IF(Details!B29=0,"",Details!B29)</f>
        <v xml:space="preserve">Authority code: </v>
      </c>
      <c r="E5" s="15"/>
      <c r="F5" s="15"/>
      <c r="G5" s="15"/>
      <c r="H5" s="15"/>
      <c r="I5" s="59" t="str">
        <f>Language!G19&amp;Details!C29</f>
        <v xml:space="preserve">Authority: </v>
      </c>
      <c r="J5" s="59"/>
      <c r="K5" s="15"/>
      <c r="L5" s="15"/>
      <c r="M5" s="15"/>
      <c r="N5" s="15"/>
      <c r="O5" s="15"/>
      <c r="P5" s="59"/>
      <c r="Q5" s="59"/>
      <c r="R5" s="182" t="str">
        <f>Language!G21</f>
        <v>Column 1</v>
      </c>
      <c r="S5" s="182" t="str">
        <f>Language!G22</f>
        <v>Column 2</v>
      </c>
      <c r="T5" s="182" t="str">
        <f>Language!G23</f>
        <v>Column 3</v>
      </c>
      <c r="U5" s="182" t="str">
        <f>Language!G24</f>
        <v>Column 4</v>
      </c>
      <c r="V5" s="58"/>
      <c r="W5" s="54"/>
      <c r="X5" s="9"/>
      <c r="Y5" s="2"/>
      <c r="Z5" s="2"/>
      <c r="AA5" s="2"/>
      <c r="AB5" s="2"/>
      <c r="AC5" s="2"/>
      <c r="AD5" s="2"/>
      <c r="AE5" s="2"/>
    </row>
    <row r="6" spans="1:31" ht="6" customHeight="1">
      <c r="B6" s="14"/>
      <c r="C6" s="163"/>
      <c r="D6" s="59"/>
      <c r="E6" s="15"/>
      <c r="F6" s="15"/>
      <c r="G6" s="15"/>
      <c r="H6" s="15"/>
      <c r="I6" s="59"/>
      <c r="J6" s="59"/>
      <c r="K6" s="15"/>
      <c r="L6" s="15"/>
      <c r="M6" s="15"/>
      <c r="N6" s="15"/>
      <c r="O6" s="15"/>
      <c r="P6" s="59"/>
      <c r="Q6" s="59"/>
      <c r="R6" s="182"/>
      <c r="S6" s="182"/>
      <c r="T6" s="182"/>
      <c r="U6" s="182"/>
      <c r="V6" s="58"/>
      <c r="W6" s="54"/>
      <c r="X6" s="9"/>
      <c r="Y6" s="2"/>
      <c r="Z6" s="2"/>
      <c r="AA6" s="2"/>
      <c r="AB6" s="2"/>
      <c r="AC6" s="2"/>
      <c r="AD6" s="2"/>
      <c r="AE6" s="2"/>
    </row>
    <row r="7" spans="1:31" ht="15.5">
      <c r="B7" s="14"/>
      <c r="C7" s="163"/>
      <c r="D7" s="53" t="str">
        <f>Language!G25</f>
        <v>Preliminary information (lines 210 and 220)</v>
      </c>
      <c r="E7" s="53"/>
      <c r="F7" s="53"/>
      <c r="G7" s="53"/>
      <c r="H7" s="53"/>
      <c r="I7" s="53"/>
      <c r="J7" s="53"/>
      <c r="K7" s="53"/>
      <c r="L7" s="53"/>
      <c r="M7" s="53"/>
      <c r="N7" s="53"/>
      <c r="O7" s="53"/>
      <c r="P7" s="53"/>
      <c r="Q7" s="53"/>
      <c r="R7" s="147" t="str">
        <f>Language!G57</f>
        <v>Retail</v>
      </c>
      <c r="S7" s="147" t="str">
        <f>Language!G58</f>
        <v>Standard</v>
      </c>
      <c r="T7" s="147" t="str">
        <f>Language!G59</f>
        <v>Higher</v>
      </c>
      <c r="U7" s="147" t="str">
        <f>Language!G60</f>
        <v>Summary</v>
      </c>
      <c r="V7" s="58"/>
      <c r="W7" s="54"/>
      <c r="X7" s="9"/>
      <c r="Y7" s="2"/>
      <c r="Z7" s="2"/>
      <c r="AA7" s="2"/>
      <c r="AB7" s="2"/>
      <c r="AC7" s="2"/>
      <c r="AD7" s="2"/>
      <c r="AE7" s="2"/>
    </row>
    <row r="8" spans="1:31" ht="15" customHeight="1">
      <c r="B8" s="14"/>
      <c r="C8" s="164">
        <v>210</v>
      </c>
      <c r="D8" s="18" t="str">
        <f>Language!G26</f>
        <v xml:space="preserve">Number of hereditaments on the rating list as at 31 December </v>
      </c>
      <c r="E8" s="18"/>
      <c r="F8" s="18"/>
      <c r="G8" s="18"/>
      <c r="H8" s="18"/>
      <c r="I8" s="18"/>
      <c r="J8" s="18"/>
      <c r="K8" s="18"/>
      <c r="L8" s="18"/>
      <c r="M8" s="18"/>
      <c r="N8" s="18"/>
      <c r="O8" s="18"/>
      <c r="P8" s="18"/>
      <c r="Q8" s="18"/>
      <c r="R8" s="60"/>
      <c r="S8" s="60"/>
      <c r="T8" s="60"/>
      <c r="U8" s="62">
        <f>SUM(R8:T8)</f>
        <v>0</v>
      </c>
      <c r="V8" s="58"/>
      <c r="W8" s="54"/>
      <c r="X8" s="9"/>
      <c r="Y8" s="2"/>
      <c r="Z8" s="2"/>
      <c r="AA8" s="2"/>
      <c r="AB8" s="2"/>
      <c r="AC8" s="2"/>
      <c r="AD8" s="2"/>
      <c r="AE8" s="2"/>
    </row>
    <row r="9" spans="1:31" ht="30" customHeight="1">
      <c r="B9" s="14"/>
      <c r="C9" s="165"/>
      <c r="D9" s="15"/>
      <c r="E9" s="15"/>
      <c r="F9" s="15"/>
      <c r="G9" s="15"/>
      <c r="H9" s="15"/>
      <c r="I9" s="15"/>
      <c r="J9" s="15"/>
      <c r="K9" s="15"/>
      <c r="L9" s="15"/>
      <c r="M9" s="15"/>
      <c r="N9" s="15"/>
      <c r="O9" s="121"/>
      <c r="P9" s="15"/>
      <c r="Q9" s="15"/>
      <c r="R9" s="156" t="str">
        <f>Language!G62&amp;" £"</f>
        <v>Please enter all amounts to the nearest pound £</v>
      </c>
      <c r="S9" s="156"/>
      <c r="T9" s="156"/>
      <c r="U9" s="148"/>
      <c r="V9" s="58"/>
      <c r="W9" s="54"/>
      <c r="X9" s="9"/>
      <c r="Y9" s="2"/>
      <c r="Z9" s="2"/>
      <c r="AA9" s="2"/>
      <c r="AB9" s="2"/>
      <c r="AC9" s="2"/>
      <c r="AD9" s="2"/>
      <c r="AE9" s="2"/>
    </row>
    <row r="10" spans="1:31" ht="15" customHeight="1">
      <c r="B10" s="14"/>
      <c r="C10" s="166">
        <v>220</v>
      </c>
      <c r="D10" s="18" t="str">
        <f>Language!G27</f>
        <v>Aggregate rateable value on the rating list as at 31 December</v>
      </c>
      <c r="E10" s="18"/>
      <c r="F10" s="18"/>
      <c r="G10" s="18"/>
      <c r="H10" s="18"/>
      <c r="I10" s="18"/>
      <c r="J10" s="18"/>
      <c r="K10" s="18"/>
      <c r="L10" s="18"/>
      <c r="M10" s="18"/>
      <c r="N10" s="18"/>
      <c r="O10" s="18"/>
      <c r="P10" s="18"/>
      <c r="Q10" s="18"/>
      <c r="R10" s="60"/>
      <c r="S10" s="60"/>
      <c r="T10" s="60"/>
      <c r="U10" s="62">
        <f>SUM(R10:T10)</f>
        <v>0</v>
      </c>
      <c r="V10" s="58"/>
      <c r="W10" s="54"/>
      <c r="X10" s="9"/>
      <c r="Y10" s="2"/>
      <c r="Z10" s="2"/>
      <c r="AA10" s="2"/>
      <c r="AB10" s="2"/>
      <c r="AC10" s="2"/>
      <c r="AD10" s="2"/>
      <c r="AE10" s="2"/>
    </row>
    <row r="11" spans="1:31" ht="15" customHeight="1">
      <c r="B11" s="14"/>
      <c r="C11" s="166"/>
      <c r="D11" s="18"/>
      <c r="E11" s="18"/>
      <c r="F11" s="18"/>
      <c r="G11" s="18"/>
      <c r="H11" s="18"/>
      <c r="I11" s="18"/>
      <c r="J11" s="18"/>
      <c r="K11" s="18"/>
      <c r="L11" s="18"/>
      <c r="M11" s="18"/>
      <c r="N11" s="18"/>
      <c r="O11" s="18"/>
      <c r="P11" s="18"/>
      <c r="Q11" s="183" t="str">
        <f>Language!G20</f>
        <v>Multipliers</v>
      </c>
      <c r="R11" s="186">
        <v>0.35</v>
      </c>
      <c r="S11" s="186">
        <v>0.502</v>
      </c>
      <c r="T11" s="186">
        <v>0.51500000000000001</v>
      </c>
      <c r="U11" s="18"/>
      <c r="V11" s="58"/>
      <c r="W11" s="54"/>
      <c r="X11" s="9"/>
      <c r="Y11" s="2"/>
      <c r="Z11" s="2"/>
      <c r="AA11" s="2"/>
      <c r="AB11" s="2"/>
      <c r="AC11" s="2"/>
      <c r="AD11" s="2"/>
      <c r="AE11" s="2"/>
    </row>
    <row r="12" spans="1:31" ht="15" customHeight="1">
      <c r="B12" s="14"/>
      <c r="C12" s="166">
        <v>230</v>
      </c>
      <c r="D12" s="61" t="str">
        <f>Language!G28</f>
        <v>Gross calculated rate yield</v>
      </c>
      <c r="E12" s="61"/>
      <c r="F12" s="61"/>
      <c r="G12" s="61"/>
      <c r="H12" s="61"/>
      <c r="I12" s="61"/>
      <c r="J12" s="61"/>
      <c r="K12" s="61"/>
      <c r="L12" s="61"/>
      <c r="M12" s="61"/>
      <c r="N12" s="61"/>
      <c r="O12" s="18"/>
      <c r="P12" s="18"/>
      <c r="Q12" s="18"/>
      <c r="R12" s="62">
        <f>ROUND(R11*R10,0)</f>
        <v>0</v>
      </c>
      <c r="S12" s="62">
        <f>ROUND(S11*S10,0)</f>
        <v>0</v>
      </c>
      <c r="T12" s="62">
        <f t="shared" ref="T12" si="0">ROUND(T11*T10,0)</f>
        <v>0</v>
      </c>
      <c r="U12" s="62">
        <f>SUM(R12:T12)</f>
        <v>0</v>
      </c>
      <c r="V12" s="58"/>
      <c r="W12" s="54"/>
      <c r="X12" s="9"/>
      <c r="Y12" s="2"/>
      <c r="Z12" s="2"/>
      <c r="AA12" s="2"/>
      <c r="AB12" s="2"/>
      <c r="AC12" s="2"/>
      <c r="AD12" s="2"/>
      <c r="AE12" s="2"/>
    </row>
    <row r="13" spans="1:31" ht="24" customHeight="1">
      <c r="B13" s="14"/>
      <c r="C13" s="166"/>
      <c r="D13" s="61" t="str">
        <f>Language!G29</f>
        <v>Mandatory reliefs (show estimated lost yield as positive)</v>
      </c>
      <c r="E13" s="15"/>
      <c r="F13" s="15"/>
      <c r="G13" s="15"/>
      <c r="H13" s="15"/>
      <c r="I13" s="15"/>
      <c r="J13" s="15"/>
      <c r="K13" s="15"/>
      <c r="L13" s="15"/>
      <c r="M13" s="15"/>
      <c r="N13" s="15"/>
      <c r="O13" s="15"/>
      <c r="P13" s="15"/>
      <c r="Q13" s="15"/>
      <c r="R13" s="34"/>
      <c r="S13" s="34"/>
      <c r="T13" s="34"/>
      <c r="U13" s="15"/>
      <c r="V13" s="58"/>
      <c r="W13" s="54"/>
      <c r="X13" s="9"/>
      <c r="Y13" s="2"/>
      <c r="Z13" s="2"/>
      <c r="AA13" s="2"/>
      <c r="AB13" s="2"/>
      <c r="AC13" s="2"/>
      <c r="AD13" s="2"/>
      <c r="AE13" s="2"/>
    </row>
    <row r="14" spans="1:31" ht="15" customHeight="1">
      <c r="B14" s="14"/>
      <c r="C14" s="166">
        <v>240</v>
      </c>
      <c r="D14" s="18" t="str">
        <f>Language!G30</f>
        <v>Schedule 4ZA para 2(2)(a) (charitable occupations)</v>
      </c>
      <c r="E14" s="18"/>
      <c r="F14" s="18"/>
      <c r="G14" s="18"/>
      <c r="H14" s="18"/>
      <c r="I14" s="18"/>
      <c r="J14" s="18"/>
      <c r="K14" s="18"/>
      <c r="L14" s="18"/>
      <c r="M14" s="18"/>
      <c r="N14" s="18"/>
      <c r="O14" s="18"/>
      <c r="P14" s="18"/>
      <c r="Q14" s="18"/>
      <c r="R14" s="60"/>
      <c r="S14" s="60"/>
      <c r="T14" s="60"/>
      <c r="U14" s="62">
        <f t="shared" ref="U14:U28" si="1">SUM(R14:T14)</f>
        <v>0</v>
      </c>
      <c r="V14" s="58"/>
      <c r="W14" s="54"/>
      <c r="X14" s="9"/>
      <c r="Y14" s="2"/>
      <c r="Z14" s="2"/>
      <c r="AA14" s="2"/>
      <c r="AB14" s="2"/>
      <c r="AC14" s="2"/>
      <c r="AD14" s="2"/>
      <c r="AE14" s="2"/>
    </row>
    <row r="15" spans="1:31" ht="15" customHeight="1">
      <c r="B15" s="14"/>
      <c r="C15" s="166">
        <v>250</v>
      </c>
      <c r="D15" s="18" t="str">
        <f>Language!G31</f>
        <v>Schedule 4ZA para 2(2)(b) (community amateur sports clubs)</v>
      </c>
      <c r="E15" s="18"/>
      <c r="F15" s="18"/>
      <c r="G15" s="18"/>
      <c r="H15" s="18"/>
      <c r="I15" s="18"/>
      <c r="J15" s="18"/>
      <c r="K15" s="18"/>
      <c r="L15" s="18"/>
      <c r="M15" s="18"/>
      <c r="N15" s="18"/>
      <c r="O15" s="18"/>
      <c r="P15" s="18"/>
      <c r="Q15" s="18"/>
      <c r="R15" s="180"/>
      <c r="S15" s="180"/>
      <c r="T15" s="180"/>
      <c r="U15" s="62">
        <f t="shared" si="1"/>
        <v>0</v>
      </c>
      <c r="V15" s="58"/>
      <c r="W15" s="54"/>
      <c r="X15" s="9"/>
      <c r="Y15" s="2"/>
      <c r="Z15" s="2"/>
      <c r="AA15" s="2"/>
      <c r="AB15" s="2"/>
      <c r="AC15" s="2"/>
      <c r="AD15" s="2"/>
      <c r="AE15" s="2"/>
    </row>
    <row r="16" spans="1:31" ht="15" customHeight="1">
      <c r="B16" s="14"/>
      <c r="C16" s="166">
        <v>260</v>
      </c>
      <c r="D16" s="175" t="str">
        <f>Language!G32</f>
        <v>Schedule 4ZA para 4 (small business rates relief post office element)</v>
      </c>
      <c r="E16" s="175"/>
      <c r="F16" s="175"/>
      <c r="G16" s="175"/>
      <c r="H16" s="175"/>
      <c r="I16" s="175"/>
      <c r="J16" s="175"/>
      <c r="K16" s="175"/>
      <c r="L16" s="175"/>
      <c r="M16" s="175"/>
      <c r="N16" s="175"/>
      <c r="O16" s="175"/>
      <c r="P16" s="175"/>
      <c r="Q16" s="175"/>
      <c r="R16" s="60"/>
      <c r="S16" s="60"/>
      <c r="T16" s="60"/>
      <c r="U16" s="179">
        <f t="shared" si="1"/>
        <v>0</v>
      </c>
      <c r="V16" s="58"/>
      <c r="W16" s="54"/>
      <c r="X16" s="9"/>
      <c r="Y16" s="2"/>
      <c r="Z16" s="2"/>
      <c r="AA16" s="2"/>
      <c r="AB16" s="2"/>
      <c r="AC16" s="2"/>
      <c r="AD16" s="2"/>
      <c r="AE16" s="2"/>
    </row>
    <row r="17" spans="2:31" ht="15" customHeight="1">
      <c r="B17" s="14"/>
      <c r="C17" s="166">
        <v>270</v>
      </c>
      <c r="D17" s="18" t="str">
        <f>Language!G33</f>
        <v>Schedule 4ZA para 4 (small business rates relief childcare element)</v>
      </c>
      <c r="E17" s="18"/>
      <c r="F17" s="176"/>
      <c r="G17" s="176"/>
      <c r="H17" s="176"/>
      <c r="I17" s="176"/>
      <c r="J17" s="176"/>
      <c r="K17" s="176"/>
      <c r="L17" s="176"/>
      <c r="M17" s="176"/>
      <c r="N17" s="18"/>
      <c r="O17" s="18"/>
      <c r="P17" s="18"/>
      <c r="Q17" s="18"/>
      <c r="R17" s="60"/>
      <c r="S17" s="60"/>
      <c r="T17" s="60"/>
      <c r="U17" s="179">
        <f t="shared" si="1"/>
        <v>0</v>
      </c>
      <c r="V17" s="58"/>
      <c r="W17" s="54"/>
      <c r="X17" s="9"/>
      <c r="Y17" s="2"/>
      <c r="Z17" s="2"/>
      <c r="AA17" s="2"/>
      <c r="AB17" s="2"/>
      <c r="AC17" s="2"/>
      <c r="AD17" s="2"/>
      <c r="AE17" s="2"/>
    </row>
    <row r="18" spans="2:31" ht="15" customHeight="1">
      <c r="B18" s="14"/>
      <c r="C18" s="166">
        <v>280</v>
      </c>
      <c r="D18" s="18" t="str">
        <f>Language!G34</f>
        <v>Schedule 4ZA para 4 (small business rates relief excluding childcare/post office)</v>
      </c>
      <c r="E18" s="18"/>
      <c r="F18" s="176"/>
      <c r="G18" s="176"/>
      <c r="H18" s="176"/>
      <c r="I18" s="176"/>
      <c r="J18" s="176"/>
      <c r="K18" s="176"/>
      <c r="L18" s="176"/>
      <c r="M18" s="176"/>
      <c r="N18" s="176"/>
      <c r="O18" s="18"/>
      <c r="P18" s="18"/>
      <c r="Q18" s="18"/>
      <c r="R18" s="60"/>
      <c r="S18" s="60"/>
      <c r="T18" s="60"/>
      <c r="U18" s="179">
        <f t="shared" si="1"/>
        <v>0</v>
      </c>
      <c r="V18" s="58"/>
      <c r="W18" s="54"/>
      <c r="X18" s="9"/>
      <c r="Y18" s="2"/>
      <c r="Z18" s="2"/>
      <c r="AA18" s="2"/>
      <c r="AB18" s="2"/>
      <c r="AC18" s="2"/>
      <c r="AD18" s="2"/>
      <c r="AE18" s="2"/>
    </row>
    <row r="19" spans="2:31" ht="15" customHeight="1">
      <c r="B19" s="14"/>
      <c r="C19" s="166">
        <v>290</v>
      </c>
      <c r="D19" s="177" t="str">
        <f>Language!G35</f>
        <v>Total small business rates relief (sum of lines 260 to 280)</v>
      </c>
      <c r="E19" s="177"/>
      <c r="F19" s="177"/>
      <c r="G19" s="177"/>
      <c r="H19" s="177"/>
      <c r="I19" s="177"/>
      <c r="J19" s="177"/>
      <c r="K19" s="177"/>
      <c r="L19" s="178"/>
      <c r="M19" s="178"/>
      <c r="N19" s="178"/>
      <c r="O19" s="178"/>
      <c r="P19" s="178"/>
      <c r="Q19" s="178"/>
      <c r="R19" s="62">
        <f>ROUND(SUM(R16:R18),0)</f>
        <v>0</v>
      </c>
      <c r="S19" s="62">
        <f>ROUND(SUM(S16:S18),0)</f>
        <v>0</v>
      </c>
      <c r="T19" s="62">
        <f t="shared" ref="T19" si="2">ROUND(SUM(T16:T18),0)</f>
        <v>0</v>
      </c>
      <c r="U19" s="179">
        <f t="shared" si="1"/>
        <v>0</v>
      </c>
      <c r="V19" s="58"/>
      <c r="W19" s="54"/>
      <c r="X19" s="9"/>
      <c r="Y19" s="2"/>
      <c r="Z19" s="2"/>
      <c r="AA19" s="2"/>
      <c r="AB19" s="2"/>
      <c r="AC19" s="2"/>
      <c r="AD19" s="2"/>
      <c r="AE19" s="2"/>
    </row>
    <row r="20" spans="2:31" ht="15" customHeight="1">
      <c r="B20" s="14"/>
      <c r="C20" s="166">
        <v>300</v>
      </c>
      <c r="D20" s="18" t="str">
        <f>Language!G36</f>
        <v>section 44A (partly occupied properties)</v>
      </c>
      <c r="E20" s="18"/>
      <c r="F20" s="18"/>
      <c r="G20" s="18"/>
      <c r="H20" s="18"/>
      <c r="I20" s="18"/>
      <c r="J20" s="18"/>
      <c r="K20" s="18"/>
      <c r="L20" s="18"/>
      <c r="M20" s="18"/>
      <c r="N20" s="18"/>
      <c r="O20" s="18"/>
      <c r="P20" s="18"/>
      <c r="Q20" s="18"/>
      <c r="R20" s="174"/>
      <c r="S20" s="174"/>
      <c r="T20" s="174"/>
      <c r="U20" s="62">
        <f t="shared" si="1"/>
        <v>0</v>
      </c>
      <c r="V20" s="58"/>
      <c r="W20" s="54"/>
      <c r="X20" s="9"/>
      <c r="Y20" s="2"/>
      <c r="Z20" s="2"/>
      <c r="AA20" s="2"/>
      <c r="AB20" s="2"/>
      <c r="AC20" s="2"/>
      <c r="AD20" s="2"/>
      <c r="AE20" s="2"/>
    </row>
    <row r="21" spans="2:31" ht="15" customHeight="1">
      <c r="B21" s="14"/>
      <c r="C21" s="166">
        <v>310</v>
      </c>
      <c r="D21" s="18" t="str">
        <f>Language!G37</f>
        <v>section 45(1)(d) (empty premises)</v>
      </c>
      <c r="E21" s="18"/>
      <c r="F21" s="18"/>
      <c r="G21" s="18"/>
      <c r="H21" s="18"/>
      <c r="I21" s="18"/>
      <c r="J21" s="18"/>
      <c r="K21" s="18"/>
      <c r="L21" s="18"/>
      <c r="M21" s="18"/>
      <c r="N21" s="18"/>
      <c r="O21" s="18"/>
      <c r="P21" s="18"/>
      <c r="Q21" s="18"/>
      <c r="R21" s="60"/>
      <c r="S21" s="60"/>
      <c r="T21" s="60"/>
      <c r="U21" s="62">
        <f t="shared" ref="U21:U26" si="3">SUM(R21:T21)</f>
        <v>0</v>
      </c>
      <c r="V21" s="58"/>
      <c r="W21" s="54"/>
      <c r="X21" s="9"/>
      <c r="Y21" s="2"/>
      <c r="Z21" s="2"/>
      <c r="AA21" s="2"/>
      <c r="AB21" s="2"/>
      <c r="AC21" s="2"/>
      <c r="AD21" s="2"/>
      <c r="AE21" s="2"/>
    </row>
    <row r="22" spans="2:31" ht="15" customHeight="1">
      <c r="B22" s="14"/>
      <c r="C22" s="166">
        <v>320</v>
      </c>
      <c r="D22" s="18" t="str">
        <f>Language!G38</f>
        <v>Schedule 4ZB para 2 (charitable relief for empty premises)</v>
      </c>
      <c r="E22" s="18"/>
      <c r="F22" s="18"/>
      <c r="G22" s="18"/>
      <c r="H22" s="18"/>
      <c r="I22" s="18"/>
      <c r="J22" s="18"/>
      <c r="K22" s="18"/>
      <c r="L22" s="18"/>
      <c r="M22" s="18"/>
      <c r="N22" s="18"/>
      <c r="O22" s="18"/>
      <c r="P22" s="18"/>
      <c r="Q22" s="18"/>
      <c r="R22" s="60"/>
      <c r="S22" s="60"/>
      <c r="T22" s="60"/>
      <c r="U22" s="62">
        <f t="shared" si="3"/>
        <v>0</v>
      </c>
      <c r="V22" s="58"/>
      <c r="W22" s="54"/>
      <c r="X22" s="9"/>
      <c r="Y22" s="2"/>
      <c r="Z22" s="2"/>
      <c r="AA22" s="2"/>
      <c r="AB22" s="2"/>
      <c r="AC22" s="2"/>
      <c r="AD22" s="2"/>
      <c r="AE22" s="2"/>
    </row>
    <row r="23" spans="2:31" ht="15" customHeight="1">
      <c r="B23" s="14"/>
      <c r="C23" s="166">
        <v>330</v>
      </c>
      <c r="D23" s="18" t="str">
        <f>Language!G39</f>
        <v>section 58 (revaluation transitional relief)</v>
      </c>
      <c r="E23" s="18"/>
      <c r="F23" s="18"/>
      <c r="G23" s="18"/>
      <c r="H23" s="18"/>
      <c r="I23" s="18"/>
      <c r="J23" s="18"/>
      <c r="K23" s="18"/>
      <c r="L23" s="18"/>
      <c r="M23" s="18"/>
      <c r="N23" s="18"/>
      <c r="O23" s="18"/>
      <c r="P23" s="18"/>
      <c r="Q23" s="18"/>
      <c r="R23" s="60"/>
      <c r="S23" s="60"/>
      <c r="T23" s="60"/>
      <c r="U23" s="62">
        <f t="shared" si="3"/>
        <v>0</v>
      </c>
      <c r="V23" s="58"/>
      <c r="W23" s="54"/>
      <c r="X23" s="9"/>
      <c r="Y23" s="2"/>
      <c r="Z23" s="2"/>
      <c r="AA23" s="2"/>
      <c r="AB23" s="2"/>
      <c r="AC23" s="2"/>
      <c r="AD23" s="2"/>
      <c r="AE23" s="2"/>
    </row>
    <row r="24" spans="2:31" ht="15" customHeight="1">
      <c r="B24" s="14"/>
      <c r="C24" s="166">
        <v>340</v>
      </c>
      <c r="D24" s="18" t="str">
        <f>Language!G40</f>
        <v>Schedule 4ZA para 7 (public lavatories relief)</v>
      </c>
      <c r="E24" s="18"/>
      <c r="F24" s="18"/>
      <c r="G24" s="18"/>
      <c r="H24" s="18"/>
      <c r="I24" s="18"/>
      <c r="J24" s="18"/>
      <c r="K24" s="18"/>
      <c r="L24" s="18"/>
      <c r="M24" s="18"/>
      <c r="N24" s="18"/>
      <c r="O24" s="18"/>
      <c r="P24" s="18"/>
      <c r="Q24" s="18"/>
      <c r="R24" s="60"/>
      <c r="S24" s="60"/>
      <c r="T24" s="60"/>
      <c r="U24" s="62">
        <f t="shared" si="3"/>
        <v>0</v>
      </c>
      <c r="V24" s="58"/>
      <c r="W24" s="54"/>
      <c r="X24" s="9"/>
      <c r="Y24" s="2"/>
      <c r="Z24" s="2"/>
      <c r="AA24" s="2"/>
      <c r="AB24" s="2"/>
      <c r="AC24" s="2"/>
      <c r="AD24" s="2"/>
      <c r="AE24" s="2"/>
    </row>
    <row r="25" spans="2:31" ht="15" customHeight="1">
      <c r="B25" s="14"/>
      <c r="C25" s="166">
        <v>350</v>
      </c>
      <c r="D25" s="18" t="str">
        <f>Language!G41</f>
        <v>Schedule 4ZA para 6 (heat networks relief)</v>
      </c>
      <c r="E25" s="18"/>
      <c r="F25" s="18"/>
      <c r="G25" s="18"/>
      <c r="H25" s="18"/>
      <c r="I25" s="18"/>
      <c r="J25" s="18"/>
      <c r="K25" s="18"/>
      <c r="L25" s="18"/>
      <c r="M25" s="18"/>
      <c r="N25" s="18"/>
      <c r="O25" s="18"/>
      <c r="P25" s="18"/>
      <c r="Q25" s="18"/>
      <c r="R25" s="60"/>
      <c r="S25" s="60"/>
      <c r="T25" s="60"/>
      <c r="U25" s="62">
        <f t="shared" si="3"/>
        <v>0</v>
      </c>
      <c r="V25" s="58"/>
      <c r="W25" s="54"/>
      <c r="X25" s="9"/>
      <c r="Y25" s="2"/>
      <c r="Z25" s="2"/>
      <c r="AA25" s="2"/>
      <c r="AB25" s="2"/>
      <c r="AC25" s="2"/>
      <c r="AD25" s="2"/>
      <c r="AE25" s="2"/>
    </row>
    <row r="26" spans="2:31" ht="15" customHeight="1">
      <c r="B26" s="14"/>
      <c r="C26" s="166">
        <v>360</v>
      </c>
      <c r="D26" s="18" t="str">
        <f>Language!G42</f>
        <v>Schedule 4ZA para 3 (improvement relief)</v>
      </c>
      <c r="E26" s="18"/>
      <c r="F26" s="18"/>
      <c r="G26" s="18"/>
      <c r="H26" s="18"/>
      <c r="I26" s="18"/>
      <c r="J26" s="18"/>
      <c r="K26" s="18"/>
      <c r="L26" s="18"/>
      <c r="M26" s="18"/>
      <c r="N26" s="18"/>
      <c r="O26" s="18"/>
      <c r="P26" s="18"/>
      <c r="Q26" s="18"/>
      <c r="R26" s="60"/>
      <c r="S26" s="60"/>
      <c r="T26" s="60"/>
      <c r="U26" s="62">
        <f t="shared" si="3"/>
        <v>0</v>
      </c>
      <c r="V26" s="58"/>
      <c r="W26" s="54"/>
      <c r="X26" s="9"/>
      <c r="Y26" s="2"/>
      <c r="Z26" s="2"/>
      <c r="AA26" s="2"/>
      <c r="AB26" s="2"/>
      <c r="AC26" s="2"/>
      <c r="AD26" s="2"/>
      <c r="AE26" s="2"/>
    </row>
    <row r="27" spans="2:31" ht="15" customHeight="1">
      <c r="B27" s="14"/>
      <c r="C27" s="166">
        <v>370</v>
      </c>
      <c r="D27" s="61" t="str">
        <f>Language!G43</f>
        <v>Gross yield (sum of rows 230 to 360)</v>
      </c>
      <c r="E27" s="61"/>
      <c r="F27" s="61"/>
      <c r="G27" s="61"/>
      <c r="H27" s="61"/>
      <c r="I27" s="61"/>
      <c r="J27" s="61"/>
      <c r="K27" s="61"/>
      <c r="L27" s="61"/>
      <c r="M27" s="61"/>
      <c r="N27" s="61"/>
      <c r="O27" s="61"/>
      <c r="P27" s="61"/>
      <c r="Q27" s="18"/>
      <c r="R27" s="62">
        <f>ROUND(R12-SUM(R14:R26)+R19,0)</f>
        <v>0</v>
      </c>
      <c r="S27" s="62">
        <f>ROUND(S12-SUM(S14:S26)+S19,0)</f>
        <v>0</v>
      </c>
      <c r="T27" s="62">
        <f>ROUND(T12-SUM(T14:T26)+T19,0)</f>
        <v>0</v>
      </c>
      <c r="U27" s="62">
        <f t="shared" si="1"/>
        <v>0</v>
      </c>
      <c r="V27" s="58"/>
      <c r="W27" s="54"/>
      <c r="X27" s="9"/>
      <c r="Y27" s="2"/>
      <c r="Z27" s="2"/>
      <c r="AA27" s="2"/>
      <c r="AB27" s="2"/>
      <c r="AC27" s="2"/>
      <c r="AD27" s="2"/>
      <c r="AE27" s="2"/>
    </row>
    <row r="28" spans="2:31" ht="15" customHeight="1">
      <c r="B28" s="14"/>
      <c r="C28" s="166">
        <v>380</v>
      </c>
      <c r="D28" s="59" t="str">
        <f>Language!G44</f>
        <v>Gross amount - gross yield adjusted by 'buoyancy' in rateable value</v>
      </c>
      <c r="E28" s="59"/>
      <c r="F28" s="59"/>
      <c r="G28" s="59"/>
      <c r="H28" s="59"/>
      <c r="I28" s="59"/>
      <c r="J28" s="59"/>
      <c r="K28" s="59"/>
      <c r="L28" s="59"/>
      <c r="M28" s="59"/>
      <c r="N28" s="59"/>
      <c r="O28" s="59"/>
      <c r="P28" s="61"/>
      <c r="Q28" s="187">
        <v>1.002</v>
      </c>
      <c r="R28" s="62">
        <f>ROUND(R27*$Q$28,0)</f>
        <v>0</v>
      </c>
      <c r="S28" s="62">
        <f>ROUND(S27*$Q$28,0)</f>
        <v>0</v>
      </c>
      <c r="T28" s="62">
        <f>ROUND(T27*$Q$28,0)</f>
        <v>0</v>
      </c>
      <c r="U28" s="62">
        <f t="shared" si="1"/>
        <v>0</v>
      </c>
      <c r="V28" s="58"/>
      <c r="W28" s="54"/>
      <c r="X28" s="9"/>
      <c r="Y28" s="2"/>
      <c r="Z28" s="2"/>
      <c r="AA28" s="2"/>
      <c r="AB28" s="2"/>
      <c r="AC28" s="2"/>
      <c r="AD28" s="2"/>
      <c r="AE28" s="2"/>
    </row>
    <row r="29" spans="2:31" ht="22.5" customHeight="1">
      <c r="B29" s="14"/>
      <c r="C29" s="166"/>
      <c r="D29" s="61" t="str">
        <f>Language!G45</f>
        <v>Discretionary reliefs (show estimated lost yield as positive)</v>
      </c>
      <c r="E29" s="15"/>
      <c r="F29" s="15"/>
      <c r="G29" s="15"/>
      <c r="H29" s="15"/>
      <c r="I29" s="15"/>
      <c r="J29" s="15"/>
      <c r="K29" s="15"/>
      <c r="L29" s="15"/>
      <c r="M29" s="15"/>
      <c r="N29" s="15"/>
      <c r="O29" s="15"/>
      <c r="P29" s="15"/>
      <c r="Q29" s="18"/>
      <c r="R29" s="34"/>
      <c r="S29" s="34"/>
      <c r="T29" s="34"/>
      <c r="U29" s="15"/>
      <c r="V29" s="58"/>
      <c r="W29" s="54"/>
      <c r="X29" s="9"/>
      <c r="Y29" s="2"/>
      <c r="Z29" s="2"/>
      <c r="AA29" s="2"/>
      <c r="AB29" s="2"/>
      <c r="AC29" s="2"/>
      <c r="AD29" s="2"/>
      <c r="AE29" s="2"/>
    </row>
    <row r="30" spans="2:31" ht="15" customHeight="1">
      <c r="B30" s="14"/>
      <c r="C30" s="166">
        <v>390</v>
      </c>
      <c r="D30" s="18" t="str">
        <f>Language!G46</f>
        <v>reductions under section 47 (charitable occupations)</v>
      </c>
      <c r="E30" s="18"/>
      <c r="F30" s="18"/>
      <c r="G30" s="18"/>
      <c r="H30" s="18"/>
      <c r="I30" s="18"/>
      <c r="J30" s="18"/>
      <c r="K30" s="18"/>
      <c r="L30" s="18"/>
      <c r="M30" s="18"/>
      <c r="N30" s="18"/>
      <c r="O30" s="18"/>
      <c r="P30" s="18"/>
      <c r="Q30" s="18"/>
      <c r="R30" s="60"/>
      <c r="S30" s="60"/>
      <c r="T30" s="60"/>
      <c r="U30" s="62">
        <f t="shared" ref="U30:U36" si="4">SUM(R30:T30)</f>
        <v>0</v>
      </c>
      <c r="V30" s="58"/>
      <c r="W30" s="54"/>
      <c r="X30" s="9"/>
      <c r="Y30" s="2"/>
      <c r="Z30" s="2"/>
      <c r="AA30" s="2"/>
      <c r="AB30" s="2"/>
      <c r="AC30" s="2"/>
      <c r="AD30" s="2"/>
      <c r="AE30" s="2"/>
    </row>
    <row r="31" spans="2:31" ht="15" customHeight="1">
      <c r="B31" s="14"/>
      <c r="C31" s="166">
        <v>400</v>
      </c>
      <c r="D31" s="18" t="str">
        <f>Language!G47</f>
        <v>reductions under section 47 (community amateur sports clubs)</v>
      </c>
      <c r="E31" s="18"/>
      <c r="F31" s="18"/>
      <c r="G31" s="18"/>
      <c r="H31" s="18"/>
      <c r="I31" s="18"/>
      <c r="J31" s="18"/>
      <c r="K31" s="18"/>
      <c r="L31" s="18"/>
      <c r="M31" s="18"/>
      <c r="N31" s="18"/>
      <c r="O31" s="18"/>
      <c r="P31" s="18"/>
      <c r="Q31" s="18"/>
      <c r="R31" s="60"/>
      <c r="S31" s="60"/>
      <c r="T31" s="60"/>
      <c r="U31" s="62">
        <f t="shared" si="4"/>
        <v>0</v>
      </c>
      <c r="V31" s="58"/>
      <c r="W31" s="54"/>
      <c r="X31" s="9"/>
      <c r="Y31" s="2"/>
      <c r="Z31" s="2"/>
      <c r="AA31" s="2"/>
      <c r="AB31" s="2"/>
      <c r="AC31" s="2"/>
      <c r="AD31" s="2"/>
      <c r="AE31" s="2"/>
    </row>
    <row r="32" spans="2:31" ht="15" customHeight="1">
      <c r="B32" s="14"/>
      <c r="C32" s="166">
        <v>410</v>
      </c>
      <c r="D32" s="18" t="str">
        <f>Language!G48</f>
        <v>reductions under section 47 (non-profit making bodies)</v>
      </c>
      <c r="E32" s="18"/>
      <c r="F32" s="18"/>
      <c r="G32" s="18"/>
      <c r="H32" s="18"/>
      <c r="I32" s="18"/>
      <c r="J32" s="18"/>
      <c r="K32" s="18"/>
      <c r="L32" s="18"/>
      <c r="M32" s="18"/>
      <c r="N32" s="18"/>
      <c r="O32" s="18"/>
      <c r="P32" s="18"/>
      <c r="Q32" s="18"/>
      <c r="R32" s="60"/>
      <c r="S32" s="60"/>
      <c r="T32" s="60"/>
      <c r="U32" s="62">
        <f t="shared" si="4"/>
        <v>0</v>
      </c>
      <c r="V32" s="58"/>
      <c r="W32" s="54"/>
      <c r="X32" s="9"/>
      <c r="Y32" s="2"/>
      <c r="Z32" s="2"/>
      <c r="AA32" s="2"/>
      <c r="AB32" s="2"/>
      <c r="AC32" s="2"/>
      <c r="AD32" s="2"/>
      <c r="AE32" s="2"/>
    </row>
    <row r="33" spans="1:31" ht="15" customHeight="1">
      <c r="B33" s="14"/>
      <c r="C33" s="166">
        <v>420</v>
      </c>
      <c r="D33" s="61" t="str">
        <f>Language!G49</f>
        <v>Net rate yield (sum of rows 380 to 410)</v>
      </c>
      <c r="E33" s="61"/>
      <c r="F33" s="61"/>
      <c r="G33" s="61"/>
      <c r="H33" s="61"/>
      <c r="I33" s="61"/>
      <c r="J33" s="61"/>
      <c r="K33" s="61"/>
      <c r="L33" s="61"/>
      <c r="M33" s="61"/>
      <c r="N33" s="61"/>
      <c r="O33" s="61"/>
      <c r="P33" s="61"/>
      <c r="Q33" s="61"/>
      <c r="R33" s="62">
        <f>ROUND(R28-SUM(R30:R32),0)</f>
        <v>0</v>
      </c>
      <c r="S33" s="62">
        <f>ROUND(S28-SUM(S30:S32),0)</f>
        <v>0</v>
      </c>
      <c r="T33" s="62">
        <f t="shared" ref="T33" si="5">ROUND(T28-SUM(T30:T32),0)</f>
        <v>0</v>
      </c>
      <c r="U33" s="62">
        <f t="shared" si="4"/>
        <v>0</v>
      </c>
      <c r="V33" s="58"/>
      <c r="W33" s="54"/>
      <c r="X33" s="9"/>
      <c r="Y33" s="2"/>
      <c r="Z33" s="2"/>
      <c r="AA33" s="2"/>
      <c r="AB33" s="2"/>
      <c r="AC33" s="2"/>
      <c r="AD33" s="2"/>
      <c r="AE33" s="2"/>
    </row>
    <row r="34" spans="1:31" ht="15.5">
      <c r="B34" s="14"/>
      <c r="C34" s="166">
        <v>430</v>
      </c>
      <c r="D34" s="63" t="str">
        <f>Language!G50</f>
        <v>Allowance for losses in collection (row 420 x -1.0%)</v>
      </c>
      <c r="E34" s="63"/>
      <c r="F34" s="63"/>
      <c r="G34" s="63"/>
      <c r="H34" s="63"/>
      <c r="I34" s="63"/>
      <c r="J34" s="63"/>
      <c r="K34" s="63"/>
      <c r="L34" s="63"/>
      <c r="M34" s="63"/>
      <c r="N34" s="61"/>
      <c r="O34" s="63"/>
      <c r="P34" s="63"/>
      <c r="Q34" s="63"/>
      <c r="R34" s="62">
        <f>ROUND(R33*0.01,0)</f>
        <v>0</v>
      </c>
      <c r="S34" s="62">
        <f>ROUND(S33*0.01,0)</f>
        <v>0</v>
      </c>
      <c r="T34" s="62">
        <f t="shared" ref="T34" si="6">ROUND(T33*0.01,0)</f>
        <v>0</v>
      </c>
      <c r="U34" s="62">
        <f t="shared" si="4"/>
        <v>0</v>
      </c>
      <c r="V34" s="58"/>
      <c r="W34" s="54"/>
      <c r="X34" s="9"/>
      <c r="Y34" s="2"/>
      <c r="Z34" s="2"/>
      <c r="AA34" s="2"/>
      <c r="AB34" s="2"/>
      <c r="AC34" s="2"/>
      <c r="AD34" s="2"/>
      <c r="AE34" s="2"/>
    </row>
    <row r="35" spans="1:31" ht="15.5">
      <c r="B35" s="14"/>
      <c r="C35" s="166">
        <v>440</v>
      </c>
      <c r="D35" s="18" t="str">
        <f>Language!G51</f>
        <v>Costs of collection allowance (row 210 x -£39.50 + row 220 x -0.00087)</v>
      </c>
      <c r="E35" s="18"/>
      <c r="F35" s="18"/>
      <c r="G35" s="18"/>
      <c r="H35" s="18"/>
      <c r="I35" s="18"/>
      <c r="J35" s="18"/>
      <c r="K35" s="18"/>
      <c r="L35" s="18"/>
      <c r="M35" s="18"/>
      <c r="N35" s="18"/>
      <c r="O35" s="18"/>
      <c r="P35" s="18"/>
      <c r="Q35" s="18"/>
      <c r="R35" s="62">
        <f>ROUND((R8*39.5)+(R10*0.00087),0)</f>
        <v>0</v>
      </c>
      <c r="S35" s="62">
        <f>ROUND((S8*39.5)+(S10*0.00087),0)</f>
        <v>0</v>
      </c>
      <c r="T35" s="62">
        <f>ROUND((T8*39.5)+(T10*0.00087),0)</f>
        <v>0</v>
      </c>
      <c r="U35" s="62">
        <f t="shared" si="4"/>
        <v>0</v>
      </c>
      <c r="V35" s="58"/>
      <c r="W35" s="54"/>
      <c r="X35" s="9"/>
      <c r="Y35" s="2"/>
      <c r="Z35" s="2"/>
      <c r="AA35" s="2"/>
      <c r="AB35" s="2"/>
      <c r="AC35" s="2"/>
      <c r="AD35" s="2"/>
      <c r="AE35" s="2"/>
    </row>
    <row r="36" spans="1:31" ht="15.5">
      <c r="B36" s="14"/>
      <c r="C36" s="166">
        <v>450</v>
      </c>
      <c r="D36" s="61" t="str">
        <f>Language!G52</f>
        <v>Provisional contribution to the pool (sum of rows 420 to 440)</v>
      </c>
      <c r="E36" s="61"/>
      <c r="F36" s="61"/>
      <c r="G36" s="61"/>
      <c r="H36" s="61"/>
      <c r="I36" s="61"/>
      <c r="J36" s="61"/>
      <c r="K36" s="61"/>
      <c r="L36" s="61"/>
      <c r="M36" s="61"/>
      <c r="N36" s="61"/>
      <c r="O36" s="61"/>
      <c r="P36" s="61"/>
      <c r="Q36" s="61"/>
      <c r="R36" s="62">
        <f>ROUND(R33-R34-R35,0)</f>
        <v>0</v>
      </c>
      <c r="S36" s="62">
        <f>ROUND(S33-S34-S35,0)</f>
        <v>0</v>
      </c>
      <c r="T36" s="62">
        <f t="shared" ref="T36" si="7">ROUND(T33-T34-T35,0)</f>
        <v>0</v>
      </c>
      <c r="U36" s="62">
        <f t="shared" si="4"/>
        <v>0</v>
      </c>
      <c r="V36" s="58"/>
      <c r="W36" s="54"/>
      <c r="X36" s="9"/>
      <c r="Y36" s="2"/>
      <c r="Z36" s="2"/>
      <c r="AA36" s="2"/>
      <c r="AB36" s="2"/>
      <c r="AC36" s="2"/>
      <c r="AD36" s="2"/>
      <c r="AE36" s="2"/>
    </row>
    <row r="37" spans="1:31" ht="18" customHeight="1">
      <c r="B37" s="14"/>
      <c r="C37" s="167"/>
      <c r="D37" s="147"/>
      <c r="E37" s="147"/>
      <c r="F37" s="147"/>
      <c r="G37" s="147"/>
      <c r="H37" s="147"/>
      <c r="I37" s="147"/>
      <c r="J37" s="147"/>
      <c r="K37" s="147"/>
      <c r="L37" s="147"/>
      <c r="M37" s="147"/>
      <c r="N37" s="147"/>
      <c r="O37" s="147"/>
      <c r="P37" s="61"/>
      <c r="Q37" s="61"/>
      <c r="R37" s="153"/>
      <c r="S37" s="153"/>
      <c r="T37" s="153"/>
      <c r="U37" s="153"/>
      <c r="V37" s="58"/>
      <c r="W37" s="54"/>
      <c r="X37" s="9"/>
      <c r="Y37" s="2"/>
      <c r="Z37" s="2"/>
      <c r="AA37" s="2"/>
      <c r="AB37" s="2"/>
      <c r="AC37" s="2"/>
      <c r="AD37" s="2"/>
      <c r="AE37" s="2"/>
    </row>
    <row r="38" spans="1:31" ht="18" customHeight="1">
      <c r="B38" s="14"/>
      <c r="C38" s="167" t="str">
        <f>Language!G64</f>
        <v>Certificate of Chief Financial Officer</v>
      </c>
      <c r="D38" s="67"/>
      <c r="E38" s="67"/>
      <c r="F38" s="67"/>
      <c r="G38" s="67"/>
      <c r="H38" s="67"/>
      <c r="I38" s="67"/>
      <c r="J38" s="67"/>
      <c r="K38" s="67"/>
      <c r="L38" s="67"/>
      <c r="M38" s="67"/>
      <c r="N38" s="67"/>
      <c r="O38" s="67"/>
      <c r="P38" s="67"/>
      <c r="Q38" s="67"/>
      <c r="R38" s="67"/>
      <c r="S38" s="155"/>
      <c r="T38" s="155"/>
      <c r="U38" s="155"/>
      <c r="V38" s="58"/>
      <c r="W38" s="54"/>
      <c r="X38" s="9"/>
      <c r="Y38" s="2"/>
      <c r="Z38" s="2"/>
      <c r="AA38" s="2"/>
      <c r="AB38" s="2"/>
      <c r="AC38" s="2"/>
      <c r="AD38" s="2"/>
      <c r="AE38" s="2"/>
    </row>
    <row r="39" spans="1:31" ht="75" customHeight="1">
      <c r="B39" s="14"/>
      <c r="C39" s="168" t="str">
        <f>Language!G65</f>
        <v xml:space="preserve">I certify the information given in this form is the most accurate I can give.  I also certify that the figures used are those shown in the rating list for my authority as at 31 December 2025. Furthermore, I certify that the authority has made proper arrangements for securing economy, efficiency, and effectiveness in relation to the collection of non-domestic rates. </v>
      </c>
      <c r="D39" s="67"/>
      <c r="E39" s="67"/>
      <c r="F39" s="67"/>
      <c r="G39" s="67"/>
      <c r="H39" s="67"/>
      <c r="I39" s="67"/>
      <c r="J39" s="67"/>
      <c r="K39" s="67"/>
      <c r="L39" s="67"/>
      <c r="M39" s="67"/>
      <c r="N39" s="67"/>
      <c r="O39" s="67"/>
      <c r="P39" s="67"/>
      <c r="Q39" s="67"/>
      <c r="R39" s="67"/>
      <c r="S39" s="67"/>
      <c r="T39" s="67"/>
      <c r="U39" s="67"/>
      <c r="V39" s="59"/>
      <c r="W39" s="54"/>
      <c r="X39" s="9"/>
      <c r="Y39" s="2"/>
      <c r="Z39" s="2"/>
      <c r="AA39" s="2"/>
      <c r="AB39" s="2"/>
      <c r="AC39" s="2"/>
      <c r="AD39" s="2"/>
      <c r="AE39" s="2"/>
    </row>
    <row r="40" spans="1:31" ht="18" customHeight="1">
      <c r="B40" s="14"/>
      <c r="C40" s="169"/>
      <c r="D40" s="154"/>
      <c r="E40" s="154"/>
      <c r="F40" s="154"/>
      <c r="G40" s="154"/>
      <c r="H40" s="154"/>
      <c r="I40" s="154"/>
      <c r="J40" s="154"/>
      <c r="K40" s="154"/>
      <c r="L40" s="154"/>
      <c r="M40" s="154"/>
      <c r="N40" s="154"/>
      <c r="O40" s="154"/>
      <c r="P40" s="154"/>
      <c r="Q40" s="154"/>
      <c r="R40" s="154"/>
      <c r="S40" s="154"/>
      <c r="T40" s="154"/>
      <c r="U40" s="154"/>
      <c r="V40" s="59"/>
      <c r="W40" s="54"/>
      <c r="X40" s="9"/>
      <c r="Y40" s="2"/>
      <c r="Z40" s="2"/>
      <c r="AA40" s="2"/>
      <c r="AB40" s="2"/>
      <c r="AC40" s="2"/>
      <c r="AD40" s="2"/>
      <c r="AE40" s="2"/>
    </row>
    <row r="41" spans="1:31" ht="18" customHeight="1" thickBot="1">
      <c r="B41" s="14"/>
      <c r="C41" s="169"/>
      <c r="D41" s="154"/>
      <c r="E41" s="154"/>
      <c r="F41" s="154"/>
      <c r="G41" s="154"/>
      <c r="H41" s="154"/>
      <c r="I41" s="32" t="str">
        <f>Language!G66</f>
        <v>Signature of Chief Financial Officer:</v>
      </c>
      <c r="J41" s="157"/>
      <c r="K41" s="157"/>
      <c r="L41" s="157"/>
      <c r="M41" s="157"/>
      <c r="N41" s="157"/>
      <c r="O41" s="157"/>
      <c r="P41" s="32" t="str">
        <f>Language!G67</f>
        <v>Date:</v>
      </c>
      <c r="Q41" s="154"/>
      <c r="R41" s="157"/>
      <c r="S41" s="157"/>
      <c r="T41" s="154"/>
      <c r="U41" s="154"/>
      <c r="V41" s="59"/>
      <c r="W41" s="54"/>
      <c r="X41" s="9"/>
      <c r="Y41" s="2"/>
      <c r="Z41" s="2"/>
      <c r="AA41" s="2"/>
      <c r="AB41" s="2"/>
      <c r="AC41" s="2"/>
      <c r="AD41" s="2"/>
      <c r="AE41" s="2"/>
    </row>
    <row r="42" spans="1:31" ht="18" customHeight="1">
      <c r="B42" s="14"/>
      <c r="C42" s="169"/>
      <c r="D42" s="154"/>
      <c r="E42" s="154"/>
      <c r="F42" s="154"/>
      <c r="G42" s="154"/>
      <c r="H42" s="154"/>
      <c r="I42" s="154"/>
      <c r="J42" s="154"/>
      <c r="K42" s="154"/>
      <c r="L42" s="154"/>
      <c r="M42" s="154"/>
      <c r="N42" s="154"/>
      <c r="O42" s="154"/>
      <c r="P42" s="154"/>
      <c r="Q42" s="154"/>
      <c r="R42" s="154"/>
      <c r="S42" s="154"/>
      <c r="T42" s="154"/>
      <c r="U42" s="154"/>
      <c r="V42" s="59"/>
      <c r="W42" s="54"/>
      <c r="X42" s="9"/>
      <c r="Y42" s="2"/>
      <c r="Z42" s="2"/>
      <c r="AA42" s="2"/>
      <c r="AB42" s="2"/>
      <c r="AC42" s="2"/>
      <c r="AD42" s="2"/>
      <c r="AE42" s="2"/>
    </row>
    <row r="43" spans="1:31" ht="37.5" customHeight="1">
      <c r="B43" s="14"/>
      <c r="C43" s="169"/>
      <c r="D43" s="67" t="str">
        <f>Language!G68</f>
        <v>For Welsh Government Administration use only</v>
      </c>
      <c r="E43" s="67"/>
      <c r="F43" s="67"/>
      <c r="G43" s="67"/>
      <c r="H43" s="67"/>
      <c r="I43" s="67"/>
      <c r="J43" s="158" t="str">
        <f>+Transfer!N13</f>
        <v>ZZZZZZZZZZZZZZ</v>
      </c>
      <c r="K43" s="159"/>
      <c r="L43" s="159"/>
      <c r="M43" s="159"/>
      <c r="N43" s="159"/>
      <c r="O43" s="160"/>
      <c r="P43" s="154"/>
      <c r="Q43" s="154"/>
      <c r="R43" s="154"/>
      <c r="S43" s="154"/>
      <c r="T43" s="154"/>
      <c r="U43" s="154"/>
      <c r="V43" s="59"/>
      <c r="W43" s="54"/>
      <c r="X43" s="9"/>
      <c r="Y43" s="2"/>
      <c r="Z43" s="2"/>
      <c r="AA43" s="2"/>
      <c r="AB43" s="2"/>
      <c r="AC43" s="2"/>
      <c r="AD43" s="2"/>
      <c r="AE43" s="2"/>
    </row>
    <row r="44" spans="1:31" ht="6.5" customHeight="1">
      <c r="B44" s="14"/>
      <c r="C44" s="169"/>
      <c r="D44" s="154"/>
      <c r="E44" s="154"/>
      <c r="F44" s="154"/>
      <c r="G44" s="154"/>
      <c r="H44" s="154"/>
      <c r="I44" s="154"/>
      <c r="J44" s="154"/>
      <c r="K44" s="154"/>
      <c r="L44" s="154"/>
      <c r="M44" s="154"/>
      <c r="N44" s="154"/>
      <c r="O44" s="154"/>
      <c r="P44" s="154"/>
      <c r="Q44" s="154"/>
      <c r="R44" s="154"/>
      <c r="S44" s="154"/>
      <c r="T44" s="154"/>
      <c r="U44" s="154"/>
      <c r="V44" s="58"/>
      <c r="W44" s="54"/>
      <c r="X44" s="9"/>
      <c r="Y44" s="2"/>
      <c r="Z44" s="2"/>
      <c r="AA44" s="2"/>
      <c r="AB44" s="2"/>
      <c r="AC44" s="2"/>
      <c r="AD44" s="2"/>
      <c r="AE44" s="2"/>
    </row>
    <row r="45" spans="1:31" ht="15" customHeight="1">
      <c r="W45" s="54"/>
      <c r="X45" s="9"/>
      <c r="Y45" s="2"/>
      <c r="Z45" s="2"/>
      <c r="AA45" s="2"/>
      <c r="AB45" s="2"/>
      <c r="AC45" s="2"/>
      <c r="AD45" s="2"/>
      <c r="AE45" s="2"/>
    </row>
    <row r="46" spans="1:31" ht="15" hidden="1" customHeight="1">
      <c r="A46" s="12"/>
      <c r="B46" s="12"/>
      <c r="C46" s="171"/>
      <c r="D46" s="12"/>
      <c r="E46" s="12"/>
      <c r="F46" s="12"/>
      <c r="G46" s="12"/>
      <c r="H46" s="12"/>
      <c r="I46" s="12"/>
      <c r="J46" s="12"/>
      <c r="K46" s="12"/>
      <c r="L46" s="12"/>
      <c r="M46" s="12"/>
      <c r="N46" s="12"/>
      <c r="O46" s="12"/>
      <c r="P46" s="12"/>
      <c r="Q46" s="12"/>
      <c r="R46" s="12"/>
      <c r="S46" s="12"/>
      <c r="T46" s="12"/>
      <c r="U46" s="12"/>
      <c r="V46" s="12"/>
      <c r="W46" s="54"/>
      <c r="X46" s="9"/>
    </row>
    <row r="47" spans="1:31" ht="15" hidden="1" customHeight="1">
      <c r="W47" s="54"/>
    </row>
    <row r="48" spans="1:31" ht="15" hidden="1" customHeight="1">
      <c r="W48" s="54"/>
    </row>
    <row r="49" spans="23:23" ht="15" hidden="1" customHeight="1">
      <c r="W49" s="54"/>
    </row>
    <row r="50" spans="23:23" ht="15" hidden="1" customHeight="1">
      <c r="W50" s="54"/>
    </row>
    <row r="51" spans="23:23" ht="15" hidden="1" customHeight="1">
      <c r="W51" s="54"/>
    </row>
    <row r="52" spans="23:23" ht="15" hidden="1" customHeight="1">
      <c r="W52" s="54"/>
    </row>
    <row r="53" spans="23:23" ht="15" hidden="1" customHeight="1">
      <c r="W53" s="54"/>
    </row>
    <row r="54" spans="23:23" ht="15" hidden="1" customHeight="1">
      <c r="W54" s="54"/>
    </row>
    <row r="55" spans="23:23" ht="15" hidden="1" customHeight="1">
      <c r="W55" s="54"/>
    </row>
    <row r="56" spans="23:23" ht="15" hidden="1" customHeight="1">
      <c r="W56" s="54"/>
    </row>
    <row r="57" spans="23:23" ht="15" hidden="1" customHeight="1">
      <c r="W57" s="54"/>
    </row>
    <row r="58" spans="23:23" ht="15" hidden="1" customHeight="1">
      <c r="W58" s="54"/>
    </row>
    <row r="59" spans="23:23" ht="15" hidden="1" customHeight="1">
      <c r="W59" s="54"/>
    </row>
    <row r="60" spans="23:23" ht="15" hidden="1" customHeight="1">
      <c r="W60" s="54"/>
    </row>
    <row r="61" spans="23:23" ht="15" hidden="1" customHeight="1">
      <c r="W61" s="54"/>
    </row>
    <row r="62" spans="23:23" ht="15" hidden="1" customHeight="1">
      <c r="W62" s="54"/>
    </row>
    <row r="63" spans="23:23" ht="15" hidden="1" customHeight="1">
      <c r="W63" s="54"/>
    </row>
    <row r="64" spans="23:23" ht="15" hidden="1" customHeight="1">
      <c r="W64" s="54"/>
    </row>
    <row r="65" spans="23:23" ht="15" hidden="1" customHeight="1">
      <c r="W65" s="54"/>
    </row>
    <row r="66" spans="23:23" ht="15" hidden="1" customHeight="1">
      <c r="W66" s="54"/>
    </row>
    <row r="67" spans="23:23" ht="15" hidden="1" customHeight="1">
      <c r="W67" s="54"/>
    </row>
    <row r="68" spans="23:23" ht="15" hidden="1" customHeight="1">
      <c r="W68" s="54"/>
    </row>
    <row r="69" spans="23:23" ht="15" hidden="1" customHeight="1">
      <c r="W69" s="54"/>
    </row>
    <row r="70" spans="23:23" ht="15" hidden="1" customHeight="1">
      <c r="W70" s="54"/>
    </row>
    <row r="71" spans="23:23" ht="15" hidden="1" customHeight="1">
      <c r="W71" s="54"/>
    </row>
    <row r="72" spans="23:23" ht="15" hidden="1" customHeight="1">
      <c r="W72" s="54"/>
    </row>
    <row r="73" spans="23:23" ht="15" hidden="1" customHeight="1">
      <c r="W73" s="54"/>
    </row>
    <row r="74" spans="23:23" ht="15" hidden="1" customHeight="1">
      <c r="W74" s="54"/>
    </row>
    <row r="75" spans="23:23" ht="15" hidden="1" customHeight="1">
      <c r="W75" s="54"/>
    </row>
    <row r="76" spans="23:23" ht="15" hidden="1" customHeight="1">
      <c r="W76" s="54"/>
    </row>
    <row r="77" spans="23:23" ht="15" hidden="1" customHeight="1">
      <c r="W77" s="54"/>
    </row>
    <row r="78" spans="23:23" ht="15" hidden="1" customHeight="1">
      <c r="W78" s="54"/>
    </row>
    <row r="79" spans="23:23" ht="15" hidden="1" customHeight="1">
      <c r="W79" s="54"/>
    </row>
  </sheetData>
  <sheetProtection sheet="1" objects="1" scenarios="1"/>
  <customSheetViews>
    <customSheetView guid="{4208BC9E-2AAB-4DAD-86BE-444012070AEC}" showPageBreaks="1" showGridLines="0" fitToPage="1" printArea="1" showRuler="0" topLeftCell="A12">
      <selection activeCell="E21" sqref="E21"/>
      <pageMargins left="0" right="0" top="0.39370078740157483" bottom="0" header="0" footer="0"/>
      <printOptions horizontalCentered="1"/>
      <pageSetup paperSize="9" orientation="portrait" r:id="rId1"/>
      <headerFooter alignWithMargins="0"/>
    </customSheetView>
  </customSheetViews>
  <phoneticPr fontId="6" type="noConversion"/>
  <dataValidations xWindow="587" yWindow="476" count="2">
    <dataValidation allowBlank="1" showErrorMessage="1" prompt="Line 10 minus lines 11 to 14." sqref="R33:T33" xr:uid="{00000000-0002-0000-0100-000000000000}"/>
    <dataValidation allowBlank="1" showErrorMessage="1" sqref="R35:T35" xr:uid="{00000000-0002-0000-0100-000001000000}"/>
  </dataValidations>
  <printOptions horizontalCentered="1"/>
  <pageMargins left="0.23622047244094491" right="0.23622047244094491" top="0.39370078740157483" bottom="0.39370078740157483" header="0.31496062992125984" footer="0.31496062992125984"/>
  <pageSetup paperSize="9" scale="60" orientation="portrait" r:id="rId2"/>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tabColor rgb="FFFF0000"/>
    <pageSetUpPr fitToPage="1"/>
  </sheetPr>
  <dimension ref="A1:N101"/>
  <sheetViews>
    <sheetView workbookViewId="0">
      <selection activeCell="N4" sqref="N4"/>
    </sheetView>
  </sheetViews>
  <sheetFormatPr defaultColWidth="8.84375" defaultRowHeight="15.5"/>
  <cols>
    <col min="1" max="1" width="7.84375" style="1" bestFit="1" customWidth="1"/>
    <col min="2" max="2" width="6.84375" style="1" bestFit="1" customWidth="1"/>
    <col min="3" max="3" width="6.4609375" style="152" bestFit="1" customWidth="1"/>
    <col min="4" max="4" width="8.53515625" style="173" bestFit="1" customWidth="1"/>
    <col min="5" max="5" width="7.84375" style="1" bestFit="1" customWidth="1"/>
    <col min="6" max="6" width="11" style="185" customWidth="1"/>
    <col min="7" max="7" width="2.84375" customWidth="1"/>
    <col min="8" max="9" width="4.07421875" style="1" customWidth="1"/>
    <col min="10" max="10" width="16.07421875" style="1" customWidth="1"/>
    <col min="11" max="13" width="8.84375" style="1"/>
    <col min="14" max="14" width="13.15234375" style="1" customWidth="1"/>
    <col min="15" max="16384" width="8.84375" style="1"/>
  </cols>
  <sheetData>
    <row r="1" spans="1:14" ht="13">
      <c r="A1" s="3" t="s">
        <v>70</v>
      </c>
      <c r="B1" s="3" t="s">
        <v>61</v>
      </c>
      <c r="C1" s="161" t="s">
        <v>62</v>
      </c>
      <c r="D1" s="172" t="s">
        <v>63</v>
      </c>
      <c r="E1" s="3" t="s">
        <v>71</v>
      </c>
      <c r="F1" s="184" t="s">
        <v>41</v>
      </c>
      <c r="G1" s="1"/>
      <c r="J1" s="36"/>
      <c r="K1" s="36"/>
      <c r="L1" s="36">
        <v>1</v>
      </c>
      <c r="M1" s="36" t="s">
        <v>128</v>
      </c>
    </row>
    <row r="2" spans="1:14" ht="12.75" customHeight="1">
      <c r="A2" s="1">
        <v>202627</v>
      </c>
      <c r="B2" s="1" t="s">
        <v>0</v>
      </c>
      <c r="C2" s="152">
        <v>210</v>
      </c>
      <c r="D2" s="173">
        <v>1</v>
      </c>
      <c r="E2" s="1">
        <f>UANumber</f>
        <v>0</v>
      </c>
      <c r="F2" s="185">
        <f t="shared" ref="F2:F33" si="0">VLOOKUP(C2,Page1,(15+D2),FALSE)</f>
        <v>0</v>
      </c>
      <c r="G2" s="1"/>
      <c r="H2" s="4"/>
      <c r="J2" s="36">
        <v>5.0299999999999997E-3</v>
      </c>
      <c r="K2" s="36">
        <f>+F2*J2</f>
        <v>0</v>
      </c>
      <c r="L2" s="36">
        <v>2</v>
      </c>
      <c r="M2" s="36" t="s">
        <v>129</v>
      </c>
      <c r="N2" s="36" t="s">
        <v>228</v>
      </c>
    </row>
    <row r="3" spans="1:14" ht="12.75" customHeight="1">
      <c r="A3" s="1">
        <v>202627</v>
      </c>
      <c r="B3" s="1" t="s">
        <v>0</v>
      </c>
      <c r="C3" s="152">
        <v>220</v>
      </c>
      <c r="D3" s="173">
        <v>1</v>
      </c>
      <c r="E3" s="1">
        <f t="shared" ref="E3:E33" si="1">UANumber</f>
        <v>0</v>
      </c>
      <c r="F3" s="185">
        <f t="shared" si="0"/>
        <v>0</v>
      </c>
      <c r="G3" s="1"/>
      <c r="H3" s="4"/>
      <c r="J3" s="36">
        <v>0.43580999999999998</v>
      </c>
      <c r="K3" s="36">
        <f t="shared" ref="K3:K66" si="2">+F3*J3</f>
        <v>0</v>
      </c>
      <c r="L3" s="36">
        <v>3</v>
      </c>
      <c r="M3" s="36" t="s">
        <v>130</v>
      </c>
      <c r="N3" s="36">
        <f>SUM(K2:K76)</f>
        <v>0</v>
      </c>
    </row>
    <row r="4" spans="1:14" ht="12.75" customHeight="1">
      <c r="A4" s="1">
        <v>202627</v>
      </c>
      <c r="B4" s="1" t="s">
        <v>0</v>
      </c>
      <c r="C4" s="152">
        <v>230</v>
      </c>
      <c r="D4" s="173">
        <v>1</v>
      </c>
      <c r="E4" s="1">
        <f t="shared" si="1"/>
        <v>0</v>
      </c>
      <c r="F4" s="185">
        <f t="shared" si="0"/>
        <v>0</v>
      </c>
      <c r="G4" s="1"/>
      <c r="H4" s="4"/>
      <c r="J4" s="36">
        <v>0.91447999999999996</v>
      </c>
      <c r="K4" s="36">
        <f t="shared" si="2"/>
        <v>0</v>
      </c>
      <c r="L4" s="36">
        <v>4</v>
      </c>
      <c r="M4" s="36" t="s">
        <v>131</v>
      </c>
      <c r="N4" s="37">
        <f>ABS(FIXED((N3*10000000),0,1))</f>
        <v>0</v>
      </c>
    </row>
    <row r="5" spans="1:14" ht="12.5">
      <c r="A5" s="1">
        <v>202627</v>
      </c>
      <c r="B5" s="1" t="s">
        <v>0</v>
      </c>
      <c r="C5" s="152">
        <v>240</v>
      </c>
      <c r="D5" s="173">
        <v>1</v>
      </c>
      <c r="E5" s="1">
        <f t="shared" si="1"/>
        <v>0</v>
      </c>
      <c r="F5" s="185">
        <f t="shared" si="0"/>
        <v>0</v>
      </c>
      <c r="G5" s="1"/>
      <c r="H5" s="4"/>
      <c r="J5" s="36">
        <v>0.90025999999999995</v>
      </c>
      <c r="K5" s="36">
        <f t="shared" si="2"/>
        <v>0</v>
      </c>
      <c r="L5" s="36">
        <v>5</v>
      </c>
      <c r="M5" s="36" t="s">
        <v>132</v>
      </c>
      <c r="N5" s="36">
        <f>VALUE(LEFT(N$4,2))</f>
        <v>0</v>
      </c>
    </row>
    <row r="6" spans="1:14" ht="12.5">
      <c r="A6" s="1">
        <v>202627</v>
      </c>
      <c r="B6" s="1" t="s">
        <v>0</v>
      </c>
      <c r="C6" s="152">
        <v>250</v>
      </c>
      <c r="D6" s="173">
        <v>1</v>
      </c>
      <c r="E6" s="1">
        <f t="shared" si="1"/>
        <v>0</v>
      </c>
      <c r="F6" s="185">
        <f t="shared" si="0"/>
        <v>0</v>
      </c>
      <c r="G6" s="1"/>
      <c r="H6" s="4"/>
      <c r="J6" s="36">
        <v>0.71711999999999998</v>
      </c>
      <c r="K6" s="36">
        <f t="shared" si="2"/>
        <v>0</v>
      </c>
      <c r="L6" s="36">
        <v>6</v>
      </c>
      <c r="M6" s="36" t="s">
        <v>133</v>
      </c>
      <c r="N6" s="36">
        <f>VALUE(RIGHT(LEFT(N$4,4),2))</f>
        <v>0</v>
      </c>
    </row>
    <row r="7" spans="1:14" ht="12.5">
      <c r="A7" s="1">
        <v>202627</v>
      </c>
      <c r="B7" s="1" t="s">
        <v>0</v>
      </c>
      <c r="C7" s="152">
        <v>260</v>
      </c>
      <c r="D7" s="173">
        <v>1</v>
      </c>
      <c r="E7" s="1">
        <f t="shared" si="1"/>
        <v>0</v>
      </c>
      <c r="F7" s="185">
        <f t="shared" si="0"/>
        <v>0</v>
      </c>
      <c r="G7" s="5"/>
      <c r="H7" s="4"/>
      <c r="J7" s="36">
        <v>8.9209999999999998E-2</v>
      </c>
      <c r="K7" s="36">
        <f t="shared" si="2"/>
        <v>0</v>
      </c>
      <c r="L7" s="36">
        <v>7</v>
      </c>
      <c r="M7" s="36" t="s">
        <v>134</v>
      </c>
      <c r="N7" s="36">
        <f>VALUE(RIGHT(LEFT(N$4,6),2))</f>
        <v>0</v>
      </c>
    </row>
    <row r="8" spans="1:14" ht="12.5">
      <c r="A8" s="1">
        <v>202627</v>
      </c>
      <c r="B8" s="1" t="s">
        <v>0</v>
      </c>
      <c r="C8" s="152">
        <v>270</v>
      </c>
      <c r="D8" s="173">
        <v>1</v>
      </c>
      <c r="E8" s="1">
        <f t="shared" si="1"/>
        <v>0</v>
      </c>
      <c r="F8" s="185">
        <f t="shared" si="0"/>
        <v>0</v>
      </c>
      <c r="G8" s="5"/>
      <c r="H8" s="4"/>
      <c r="J8" s="36">
        <v>0.11462</v>
      </c>
      <c r="K8" s="36">
        <f t="shared" si="2"/>
        <v>0</v>
      </c>
      <c r="L8" s="36">
        <v>8</v>
      </c>
      <c r="M8" s="36" t="s">
        <v>135</v>
      </c>
      <c r="N8" s="36">
        <f>VALUE(RIGHT(LEFT(N$4,8),2))</f>
        <v>0</v>
      </c>
    </row>
    <row r="9" spans="1:14" ht="12.5">
      <c r="A9" s="1">
        <v>202627</v>
      </c>
      <c r="B9" s="1" t="s">
        <v>0</v>
      </c>
      <c r="C9" s="152">
        <v>280</v>
      </c>
      <c r="D9" s="173">
        <v>1</v>
      </c>
      <c r="E9" s="1">
        <f t="shared" si="1"/>
        <v>0</v>
      </c>
      <c r="F9" s="185">
        <f t="shared" si="0"/>
        <v>0</v>
      </c>
      <c r="G9" s="1"/>
      <c r="H9" s="4"/>
      <c r="J9" s="36">
        <v>0.55796999999999997</v>
      </c>
      <c r="K9" s="36">
        <f t="shared" si="2"/>
        <v>0</v>
      </c>
      <c r="L9" s="36">
        <v>9</v>
      </c>
      <c r="M9" s="36" t="s">
        <v>136</v>
      </c>
      <c r="N9" s="36">
        <f>VALUE(RIGHT(LEFT(N$4,10),2))</f>
        <v>0</v>
      </c>
    </row>
    <row r="10" spans="1:14" ht="12.5">
      <c r="A10" s="1">
        <v>202627</v>
      </c>
      <c r="B10" s="1" t="s">
        <v>0</v>
      </c>
      <c r="C10" s="152">
        <v>290</v>
      </c>
      <c r="D10" s="173">
        <v>1</v>
      </c>
      <c r="E10" s="1">
        <f t="shared" si="1"/>
        <v>0</v>
      </c>
      <c r="F10" s="185">
        <f t="shared" si="0"/>
        <v>0</v>
      </c>
      <c r="G10" s="1"/>
      <c r="H10" s="4"/>
      <c r="J10" s="36">
        <v>6.5490000000000007E-2</v>
      </c>
      <c r="K10" s="36">
        <f t="shared" si="2"/>
        <v>0</v>
      </c>
      <c r="L10" s="36">
        <v>10</v>
      </c>
      <c r="M10" s="36" t="s">
        <v>137</v>
      </c>
      <c r="N10" s="36">
        <f>VALUE(RIGHT(LEFT(N$4,12),2))</f>
        <v>0</v>
      </c>
    </row>
    <row r="11" spans="1:14" ht="12.5">
      <c r="A11" s="1">
        <v>202627</v>
      </c>
      <c r="B11" s="1" t="s">
        <v>0</v>
      </c>
      <c r="C11" s="152">
        <v>300</v>
      </c>
      <c r="D11" s="173">
        <v>1</v>
      </c>
      <c r="E11" s="1">
        <f t="shared" si="1"/>
        <v>0</v>
      </c>
      <c r="F11" s="185">
        <f t="shared" si="0"/>
        <v>0</v>
      </c>
      <c r="G11" s="1"/>
      <c r="H11" s="4"/>
      <c r="J11" s="36">
        <v>0.42698999999999998</v>
      </c>
      <c r="K11" s="36">
        <f t="shared" si="2"/>
        <v>0</v>
      </c>
      <c r="L11" s="36">
        <v>11</v>
      </c>
      <c r="M11" s="36" t="s">
        <v>138</v>
      </c>
      <c r="N11" s="36">
        <f>VALUE(RIGHT(LEFT(N$4,14),2))</f>
        <v>0</v>
      </c>
    </row>
    <row r="12" spans="1:14" ht="12.5">
      <c r="A12" s="1">
        <v>202627</v>
      </c>
      <c r="B12" s="1" t="s">
        <v>0</v>
      </c>
      <c r="C12" s="152">
        <v>310</v>
      </c>
      <c r="D12" s="173">
        <v>1</v>
      </c>
      <c r="E12" s="1">
        <f t="shared" si="1"/>
        <v>0</v>
      </c>
      <c r="F12" s="185">
        <f t="shared" si="0"/>
        <v>0</v>
      </c>
      <c r="G12" s="1"/>
      <c r="H12" s="4"/>
      <c r="J12" s="36">
        <v>0.44879000000000002</v>
      </c>
      <c r="K12" s="36">
        <f t="shared" si="2"/>
        <v>0</v>
      </c>
      <c r="L12" s="36">
        <v>12</v>
      </c>
      <c r="M12" s="36" t="s">
        <v>139</v>
      </c>
      <c r="N12" s="36"/>
    </row>
    <row r="13" spans="1:14" ht="12.5">
      <c r="A13" s="1">
        <v>202627</v>
      </c>
      <c r="B13" s="1" t="s">
        <v>0</v>
      </c>
      <c r="C13" s="152">
        <v>320</v>
      </c>
      <c r="D13" s="173">
        <v>1</v>
      </c>
      <c r="E13" s="1">
        <f t="shared" si="1"/>
        <v>0</v>
      </c>
      <c r="F13" s="185">
        <f t="shared" si="0"/>
        <v>0</v>
      </c>
      <c r="G13" s="1"/>
      <c r="H13" s="4"/>
      <c r="J13" s="36">
        <v>0.42997999999999997</v>
      </c>
      <c r="K13" s="36">
        <f t="shared" si="2"/>
        <v>0</v>
      </c>
      <c r="L13" s="36">
        <v>13</v>
      </c>
      <c r="M13" s="36" t="s">
        <v>140</v>
      </c>
      <c r="N13" s="36" t="str">
        <f>VLOOKUP(N5,letter,2,FALSE)&amp;VLOOKUP(N6,letter,2,FALSE)&amp;VLOOKUP(N7,letter,2,FALSE)&amp;VLOOKUP(N8,letter,2,FALSE)&amp;VLOOKUP(N9,letter,2,FALSE)&amp;VLOOKUP(N10,letter,2,FALSE)&amp;VLOOKUP(N11,letter,2,FALSE)</f>
        <v>ZZZZZZZZZZZZZZ</v>
      </c>
    </row>
    <row r="14" spans="1:14" ht="12.5">
      <c r="A14" s="1">
        <v>202627</v>
      </c>
      <c r="B14" s="1" t="s">
        <v>0</v>
      </c>
      <c r="C14" s="152">
        <v>330</v>
      </c>
      <c r="D14" s="173">
        <v>1</v>
      </c>
      <c r="E14" s="1">
        <f t="shared" si="1"/>
        <v>0</v>
      </c>
      <c r="F14" s="185">
        <f t="shared" si="0"/>
        <v>0</v>
      </c>
      <c r="G14" s="1"/>
      <c r="H14" s="4"/>
      <c r="J14" s="36">
        <v>0.87517</v>
      </c>
      <c r="K14" s="36">
        <f t="shared" si="2"/>
        <v>0</v>
      </c>
      <c r="L14" s="36">
        <v>14</v>
      </c>
      <c r="M14" s="36" t="s">
        <v>141</v>
      </c>
    </row>
    <row r="15" spans="1:14" ht="12.5">
      <c r="A15" s="1">
        <v>202627</v>
      </c>
      <c r="B15" s="1" t="s">
        <v>0</v>
      </c>
      <c r="C15" s="152">
        <v>340</v>
      </c>
      <c r="D15" s="173">
        <v>1</v>
      </c>
      <c r="E15" s="1">
        <f t="shared" si="1"/>
        <v>0</v>
      </c>
      <c r="F15" s="185">
        <f t="shared" si="0"/>
        <v>0</v>
      </c>
      <c r="G15" s="1"/>
      <c r="H15" s="4"/>
      <c r="J15" s="36">
        <v>0.55191999999999997</v>
      </c>
      <c r="K15" s="36">
        <f t="shared" si="2"/>
        <v>0</v>
      </c>
      <c r="L15" s="36">
        <v>15</v>
      </c>
      <c r="M15" s="36" t="s">
        <v>142</v>
      </c>
    </row>
    <row r="16" spans="1:14" ht="12.5">
      <c r="A16" s="1">
        <v>202627</v>
      </c>
      <c r="B16" s="1" t="s">
        <v>0</v>
      </c>
      <c r="C16" s="152">
        <v>350</v>
      </c>
      <c r="D16" s="173">
        <v>1</v>
      </c>
      <c r="E16" s="1">
        <f t="shared" si="1"/>
        <v>0</v>
      </c>
      <c r="F16" s="185">
        <f t="shared" si="0"/>
        <v>0</v>
      </c>
      <c r="G16" s="1"/>
      <c r="H16" s="4"/>
      <c r="J16" s="36">
        <v>0.51602999999999999</v>
      </c>
      <c r="K16" s="36">
        <f t="shared" si="2"/>
        <v>0</v>
      </c>
      <c r="L16" s="36">
        <v>16</v>
      </c>
      <c r="M16" s="36" t="s">
        <v>143</v>
      </c>
    </row>
    <row r="17" spans="1:14" ht="12.5">
      <c r="A17" s="1">
        <v>202627</v>
      </c>
      <c r="B17" s="1" t="s">
        <v>0</v>
      </c>
      <c r="C17" s="152">
        <v>360</v>
      </c>
      <c r="D17" s="173">
        <v>1</v>
      </c>
      <c r="E17" s="1">
        <f t="shared" si="1"/>
        <v>0</v>
      </c>
      <c r="F17" s="185">
        <f t="shared" si="0"/>
        <v>0</v>
      </c>
      <c r="G17" s="1"/>
      <c r="H17" s="4"/>
      <c r="J17" s="36">
        <v>0.38324000000000003</v>
      </c>
      <c r="K17" s="36">
        <f t="shared" si="2"/>
        <v>0</v>
      </c>
      <c r="L17" s="36">
        <v>17</v>
      </c>
      <c r="M17" s="36" t="s">
        <v>144</v>
      </c>
    </row>
    <row r="18" spans="1:14" ht="12.5">
      <c r="A18" s="1">
        <v>202627</v>
      </c>
      <c r="B18" s="1" t="s">
        <v>0</v>
      </c>
      <c r="C18" s="152">
        <v>370</v>
      </c>
      <c r="D18" s="173">
        <v>1</v>
      </c>
      <c r="E18" s="1">
        <f t="shared" si="1"/>
        <v>0</v>
      </c>
      <c r="F18" s="185">
        <f t="shared" si="0"/>
        <v>0</v>
      </c>
      <c r="G18" s="1"/>
      <c r="H18" s="4"/>
      <c r="J18" s="36">
        <v>0.95935999999999999</v>
      </c>
      <c r="K18" s="36">
        <f t="shared" si="2"/>
        <v>0</v>
      </c>
      <c r="L18" s="36">
        <v>18</v>
      </c>
      <c r="M18" s="36" t="s">
        <v>145</v>
      </c>
    </row>
    <row r="19" spans="1:14" ht="12.5">
      <c r="A19" s="1">
        <v>202627</v>
      </c>
      <c r="B19" s="1" t="s">
        <v>0</v>
      </c>
      <c r="C19" s="152">
        <v>380</v>
      </c>
      <c r="D19" s="173">
        <v>1</v>
      </c>
      <c r="E19" s="1">
        <f t="shared" si="1"/>
        <v>0</v>
      </c>
      <c r="F19" s="185">
        <f t="shared" si="0"/>
        <v>0</v>
      </c>
      <c r="G19" s="1"/>
      <c r="H19" s="4"/>
      <c r="J19" s="36">
        <v>0.85262000000000004</v>
      </c>
      <c r="K19" s="36">
        <f t="shared" si="2"/>
        <v>0</v>
      </c>
      <c r="L19" s="36">
        <v>19</v>
      </c>
      <c r="M19" s="36" t="s">
        <v>146</v>
      </c>
    </row>
    <row r="20" spans="1:14" ht="12.5">
      <c r="A20" s="1">
        <v>202627</v>
      </c>
      <c r="B20" s="1" t="s">
        <v>0</v>
      </c>
      <c r="C20" s="152">
        <v>390</v>
      </c>
      <c r="D20" s="173">
        <v>1</v>
      </c>
      <c r="E20" s="1">
        <f t="shared" si="1"/>
        <v>0</v>
      </c>
      <c r="F20" s="185">
        <f t="shared" si="0"/>
        <v>0</v>
      </c>
      <c r="G20" s="1"/>
      <c r="H20" s="4"/>
      <c r="J20" s="36">
        <v>0.62390999999999996</v>
      </c>
      <c r="K20" s="36">
        <f t="shared" si="2"/>
        <v>0</v>
      </c>
      <c r="L20" s="36">
        <v>20</v>
      </c>
      <c r="M20" s="36" t="s">
        <v>147</v>
      </c>
    </row>
    <row r="21" spans="1:14" ht="12.5">
      <c r="A21" s="1">
        <v>202627</v>
      </c>
      <c r="B21" s="1" t="s">
        <v>0</v>
      </c>
      <c r="C21" s="152">
        <v>400</v>
      </c>
      <c r="D21" s="173">
        <v>1</v>
      </c>
      <c r="E21" s="1">
        <f t="shared" si="1"/>
        <v>0</v>
      </c>
      <c r="F21" s="185">
        <f t="shared" si="0"/>
        <v>0</v>
      </c>
      <c r="G21" s="1"/>
      <c r="H21" s="4"/>
      <c r="J21" s="36">
        <v>0.67191000000000001</v>
      </c>
      <c r="K21" s="36">
        <f t="shared" si="2"/>
        <v>0</v>
      </c>
      <c r="L21" s="36">
        <v>21</v>
      </c>
      <c r="M21" s="36" t="s">
        <v>148</v>
      </c>
      <c r="N21" s="1" t="s">
        <v>652</v>
      </c>
    </row>
    <row r="22" spans="1:14" ht="12.5">
      <c r="A22" s="1">
        <v>202627</v>
      </c>
      <c r="B22" s="1" t="s">
        <v>0</v>
      </c>
      <c r="C22" s="152">
        <v>410</v>
      </c>
      <c r="D22" s="173">
        <v>1</v>
      </c>
      <c r="E22" s="1">
        <f t="shared" si="1"/>
        <v>0</v>
      </c>
      <c r="F22" s="185">
        <f t="shared" si="0"/>
        <v>0</v>
      </c>
      <c r="G22" s="1"/>
      <c r="H22" s="4"/>
      <c r="J22" s="36">
        <v>0.53019000000000005</v>
      </c>
      <c r="K22" s="36">
        <f t="shared" si="2"/>
        <v>0</v>
      </c>
      <c r="L22" s="36">
        <v>22</v>
      </c>
      <c r="M22" s="36" t="s">
        <v>149</v>
      </c>
    </row>
    <row r="23" spans="1:14">
      <c r="A23" s="1">
        <v>202627</v>
      </c>
      <c r="B23" s="1" t="s">
        <v>0</v>
      </c>
      <c r="C23" s="152">
        <v>420</v>
      </c>
      <c r="D23" s="173">
        <v>1</v>
      </c>
      <c r="E23" s="1">
        <f t="shared" si="1"/>
        <v>0</v>
      </c>
      <c r="F23" s="185">
        <f t="shared" si="0"/>
        <v>0</v>
      </c>
      <c r="H23" s="4"/>
      <c r="J23" s="36">
        <v>0.97767999999999999</v>
      </c>
      <c r="K23" s="36">
        <f t="shared" si="2"/>
        <v>0</v>
      </c>
      <c r="L23" s="36">
        <v>23</v>
      </c>
      <c r="M23" s="36" t="s">
        <v>150</v>
      </c>
    </row>
    <row r="24" spans="1:14">
      <c r="A24" s="1">
        <v>202627</v>
      </c>
      <c r="B24" s="1" t="s">
        <v>0</v>
      </c>
      <c r="C24" s="152">
        <v>430</v>
      </c>
      <c r="D24" s="173">
        <v>1</v>
      </c>
      <c r="E24" s="1">
        <f t="shared" si="1"/>
        <v>0</v>
      </c>
      <c r="F24" s="185">
        <f t="shared" si="0"/>
        <v>0</v>
      </c>
      <c r="H24" s="4"/>
      <c r="J24" s="36">
        <v>0.25224000000000002</v>
      </c>
      <c r="K24" s="36">
        <f t="shared" si="2"/>
        <v>0</v>
      </c>
      <c r="L24" s="36">
        <v>24</v>
      </c>
      <c r="M24" s="36" t="s">
        <v>151</v>
      </c>
    </row>
    <row r="25" spans="1:14">
      <c r="A25" s="1">
        <v>202627</v>
      </c>
      <c r="B25" s="1" t="s">
        <v>0</v>
      </c>
      <c r="C25" s="152">
        <v>440</v>
      </c>
      <c r="D25" s="173">
        <v>1</v>
      </c>
      <c r="E25" s="1">
        <f t="shared" si="1"/>
        <v>0</v>
      </c>
      <c r="F25" s="185">
        <f t="shared" si="0"/>
        <v>0</v>
      </c>
      <c r="H25" s="4"/>
      <c r="J25" s="36">
        <v>0.77742</v>
      </c>
      <c r="K25" s="36">
        <f t="shared" si="2"/>
        <v>0</v>
      </c>
      <c r="L25" s="36">
        <v>25</v>
      </c>
      <c r="M25" s="36" t="s">
        <v>152</v>
      </c>
    </row>
    <row r="26" spans="1:14">
      <c r="A26" s="1">
        <v>202627</v>
      </c>
      <c r="B26" s="1" t="s">
        <v>0</v>
      </c>
      <c r="C26" s="152">
        <v>450</v>
      </c>
      <c r="D26" s="173">
        <v>1</v>
      </c>
      <c r="E26" s="1">
        <f t="shared" si="1"/>
        <v>0</v>
      </c>
      <c r="F26" s="185">
        <f t="shared" si="0"/>
        <v>0</v>
      </c>
      <c r="J26" s="36">
        <v>0.25874000000000003</v>
      </c>
      <c r="K26" s="36">
        <f t="shared" si="2"/>
        <v>0</v>
      </c>
      <c r="L26" s="36">
        <v>26</v>
      </c>
      <c r="M26" s="36" t="s">
        <v>153</v>
      </c>
    </row>
    <row r="27" spans="1:14">
      <c r="A27" s="1">
        <v>202627</v>
      </c>
      <c r="B27" s="1" t="s">
        <v>0</v>
      </c>
      <c r="C27" s="152">
        <v>210</v>
      </c>
      <c r="D27" s="173">
        <v>2</v>
      </c>
      <c r="E27" s="1">
        <f t="shared" si="1"/>
        <v>0</v>
      </c>
      <c r="F27" s="185">
        <f t="shared" si="0"/>
        <v>0</v>
      </c>
      <c r="J27" s="36">
        <v>0.42631000000000002</v>
      </c>
      <c r="K27" s="36">
        <f t="shared" si="2"/>
        <v>0</v>
      </c>
      <c r="L27" s="36">
        <v>27</v>
      </c>
      <c r="M27" s="36" t="s">
        <v>154</v>
      </c>
    </row>
    <row r="28" spans="1:14">
      <c r="A28" s="1">
        <v>202627</v>
      </c>
      <c r="B28" s="1" t="s">
        <v>0</v>
      </c>
      <c r="C28" s="152">
        <v>220</v>
      </c>
      <c r="D28" s="173">
        <v>2</v>
      </c>
      <c r="E28" s="1">
        <f t="shared" si="1"/>
        <v>0</v>
      </c>
      <c r="F28" s="185">
        <f t="shared" si="0"/>
        <v>0</v>
      </c>
      <c r="J28" s="36">
        <v>0.31196000000000002</v>
      </c>
      <c r="K28" s="36">
        <f t="shared" si="2"/>
        <v>0</v>
      </c>
      <c r="L28" s="36">
        <v>28</v>
      </c>
      <c r="M28" s="36" t="s">
        <v>155</v>
      </c>
    </row>
    <row r="29" spans="1:14">
      <c r="A29" s="1">
        <v>202627</v>
      </c>
      <c r="B29" s="1" t="s">
        <v>0</v>
      </c>
      <c r="C29" s="152">
        <v>230</v>
      </c>
      <c r="D29" s="173">
        <v>2</v>
      </c>
      <c r="E29" s="1">
        <f t="shared" si="1"/>
        <v>0</v>
      </c>
      <c r="F29" s="185">
        <f t="shared" si="0"/>
        <v>0</v>
      </c>
      <c r="J29" s="36">
        <v>0.33595999999999998</v>
      </c>
      <c r="K29" s="36">
        <f t="shared" si="2"/>
        <v>0</v>
      </c>
      <c r="L29" s="36">
        <v>29</v>
      </c>
      <c r="M29" s="36" t="s">
        <v>156</v>
      </c>
    </row>
    <row r="30" spans="1:14">
      <c r="A30" s="1">
        <v>202627</v>
      </c>
      <c r="B30" s="1" t="s">
        <v>0</v>
      </c>
      <c r="C30" s="152">
        <v>240</v>
      </c>
      <c r="D30" s="173">
        <v>2</v>
      </c>
      <c r="E30" s="1">
        <f t="shared" si="1"/>
        <v>0</v>
      </c>
      <c r="F30" s="185">
        <f t="shared" si="0"/>
        <v>0</v>
      </c>
      <c r="J30" s="36">
        <v>0.26511000000000001</v>
      </c>
      <c r="K30" s="36">
        <f t="shared" si="2"/>
        <v>0</v>
      </c>
      <c r="L30" s="36">
        <v>30</v>
      </c>
      <c r="M30" s="36" t="s">
        <v>157</v>
      </c>
    </row>
    <row r="31" spans="1:14">
      <c r="A31" s="1">
        <v>202627</v>
      </c>
      <c r="B31" s="1" t="s">
        <v>0</v>
      </c>
      <c r="C31" s="152">
        <v>250</v>
      </c>
      <c r="D31" s="173">
        <v>2</v>
      </c>
      <c r="E31" s="1">
        <f t="shared" si="1"/>
        <v>0</v>
      </c>
      <c r="F31" s="185">
        <f t="shared" si="0"/>
        <v>0</v>
      </c>
      <c r="I31" s="36"/>
      <c r="J31" s="36">
        <v>0.48884</v>
      </c>
      <c r="K31" s="36">
        <f t="shared" si="2"/>
        <v>0</v>
      </c>
      <c r="L31" s="36">
        <v>31</v>
      </c>
      <c r="M31" s="36" t="s">
        <v>158</v>
      </c>
    </row>
    <row r="32" spans="1:14">
      <c r="A32" s="1">
        <v>202627</v>
      </c>
      <c r="B32" s="1" t="s">
        <v>0</v>
      </c>
      <c r="C32" s="152">
        <v>260</v>
      </c>
      <c r="D32" s="173">
        <v>2</v>
      </c>
      <c r="E32" s="1">
        <f t="shared" si="1"/>
        <v>0</v>
      </c>
      <c r="F32" s="185">
        <f t="shared" si="0"/>
        <v>0</v>
      </c>
      <c r="I32" s="36"/>
      <c r="J32" s="36">
        <v>0.12612000000000001</v>
      </c>
      <c r="K32" s="36">
        <f t="shared" si="2"/>
        <v>0</v>
      </c>
      <c r="L32" s="36">
        <v>32</v>
      </c>
      <c r="M32" s="36" t="s">
        <v>159</v>
      </c>
    </row>
    <row r="33" spans="1:13">
      <c r="A33" s="1">
        <v>202627</v>
      </c>
      <c r="B33" s="1" t="s">
        <v>0</v>
      </c>
      <c r="C33" s="152">
        <v>270</v>
      </c>
      <c r="D33" s="173">
        <v>2</v>
      </c>
      <c r="E33" s="1">
        <f t="shared" si="1"/>
        <v>0</v>
      </c>
      <c r="F33" s="185">
        <f t="shared" si="0"/>
        <v>0</v>
      </c>
      <c r="I33" s="36"/>
      <c r="J33" s="36">
        <v>0.38871</v>
      </c>
      <c r="K33" s="36">
        <f t="shared" si="2"/>
        <v>0</v>
      </c>
      <c r="L33" s="36">
        <v>33</v>
      </c>
      <c r="M33" s="36" t="s">
        <v>160</v>
      </c>
    </row>
    <row r="34" spans="1:13">
      <c r="A34" s="1">
        <v>202627</v>
      </c>
      <c r="B34" s="1" t="s">
        <v>0</v>
      </c>
      <c r="C34" s="152">
        <v>280</v>
      </c>
      <c r="D34" s="173">
        <v>2</v>
      </c>
      <c r="E34" s="1">
        <f t="shared" ref="E34:E65" si="3">UANumber</f>
        <v>0</v>
      </c>
      <c r="F34" s="185">
        <f t="shared" ref="F34:F65" si="4">VLOOKUP(C34,Page1,(15+D34),FALSE)</f>
        <v>0</v>
      </c>
      <c r="I34" s="36"/>
      <c r="J34" s="36">
        <v>0.12937000000000001</v>
      </c>
      <c r="K34" s="36">
        <f t="shared" si="2"/>
        <v>0</v>
      </c>
      <c r="L34" s="36">
        <v>34</v>
      </c>
      <c r="M34" s="36" t="s">
        <v>161</v>
      </c>
    </row>
    <row r="35" spans="1:13">
      <c r="A35" s="1">
        <v>202627</v>
      </c>
      <c r="B35" s="1" t="s">
        <v>0</v>
      </c>
      <c r="C35" s="152">
        <v>290</v>
      </c>
      <c r="D35" s="173">
        <v>2</v>
      </c>
      <c r="E35" s="1">
        <f t="shared" si="3"/>
        <v>0</v>
      </c>
      <c r="F35" s="185">
        <f t="shared" si="4"/>
        <v>0</v>
      </c>
      <c r="I35" s="36"/>
      <c r="J35" s="36">
        <v>0.21315999999999999</v>
      </c>
      <c r="K35" s="36">
        <f t="shared" si="2"/>
        <v>0</v>
      </c>
      <c r="L35" s="36">
        <v>35</v>
      </c>
      <c r="M35" s="36" t="s">
        <v>162</v>
      </c>
    </row>
    <row r="36" spans="1:13">
      <c r="A36" s="1">
        <v>202627</v>
      </c>
      <c r="B36" s="1" t="s">
        <v>0</v>
      </c>
      <c r="C36" s="152">
        <v>300</v>
      </c>
      <c r="D36" s="173">
        <v>2</v>
      </c>
      <c r="E36" s="1">
        <f t="shared" si="3"/>
        <v>0</v>
      </c>
      <c r="F36" s="185">
        <f t="shared" si="4"/>
        <v>0</v>
      </c>
      <c r="I36" s="36"/>
      <c r="J36" s="36">
        <v>0.15598000000000001</v>
      </c>
      <c r="K36" s="36">
        <f t="shared" si="2"/>
        <v>0</v>
      </c>
      <c r="L36" s="36">
        <v>36</v>
      </c>
      <c r="M36" s="36" t="s">
        <v>163</v>
      </c>
    </row>
    <row r="37" spans="1:13">
      <c r="A37" s="1">
        <v>202627</v>
      </c>
      <c r="B37" s="1" t="s">
        <v>0</v>
      </c>
      <c r="C37" s="152">
        <v>310</v>
      </c>
      <c r="D37" s="173">
        <v>2</v>
      </c>
      <c r="E37" s="1">
        <f t="shared" si="3"/>
        <v>0</v>
      </c>
      <c r="F37" s="185">
        <f t="shared" si="4"/>
        <v>0</v>
      </c>
      <c r="I37" s="36"/>
      <c r="J37" s="36">
        <v>0.16797999999999999</v>
      </c>
      <c r="K37" s="36">
        <f t="shared" si="2"/>
        <v>0</v>
      </c>
      <c r="L37" s="36">
        <v>37</v>
      </c>
      <c r="M37" s="36" t="s">
        <v>164</v>
      </c>
    </row>
    <row r="38" spans="1:13">
      <c r="A38" s="1">
        <v>202627</v>
      </c>
      <c r="B38" s="1" t="s">
        <v>0</v>
      </c>
      <c r="C38" s="152">
        <v>320</v>
      </c>
      <c r="D38" s="173">
        <v>2</v>
      </c>
      <c r="E38" s="1">
        <f t="shared" si="3"/>
        <v>0</v>
      </c>
      <c r="F38" s="185">
        <f t="shared" si="4"/>
        <v>0</v>
      </c>
      <c r="I38" s="36"/>
      <c r="J38" s="36">
        <v>0.13255</v>
      </c>
      <c r="K38" s="36">
        <f t="shared" si="2"/>
        <v>0</v>
      </c>
      <c r="L38" s="36">
        <v>38</v>
      </c>
      <c r="M38" s="36" t="s">
        <v>165</v>
      </c>
    </row>
    <row r="39" spans="1:13">
      <c r="A39" s="1">
        <v>202627</v>
      </c>
      <c r="B39" s="1" t="s">
        <v>0</v>
      </c>
      <c r="C39" s="152">
        <v>330</v>
      </c>
      <c r="D39" s="173">
        <v>2</v>
      </c>
      <c r="E39" s="1">
        <f t="shared" si="3"/>
        <v>0</v>
      </c>
      <c r="F39" s="185">
        <f t="shared" si="4"/>
        <v>0</v>
      </c>
      <c r="I39" s="36"/>
      <c r="J39" s="36">
        <v>0.24442</v>
      </c>
      <c r="K39" s="36">
        <f t="shared" si="2"/>
        <v>0</v>
      </c>
      <c r="L39" s="36">
        <v>39</v>
      </c>
      <c r="M39" s="36" t="s">
        <v>166</v>
      </c>
    </row>
    <row r="40" spans="1:13">
      <c r="A40" s="1">
        <v>202627</v>
      </c>
      <c r="B40" s="1" t="s">
        <v>0</v>
      </c>
      <c r="C40" s="152">
        <v>340</v>
      </c>
      <c r="D40" s="173">
        <v>2</v>
      </c>
      <c r="E40" s="1">
        <f t="shared" si="3"/>
        <v>0</v>
      </c>
      <c r="F40" s="185">
        <f t="shared" si="4"/>
        <v>0</v>
      </c>
      <c r="I40" s="36"/>
      <c r="J40" s="36">
        <v>6.3060000000000005E-2</v>
      </c>
      <c r="K40" s="36">
        <f t="shared" si="2"/>
        <v>0</v>
      </c>
      <c r="L40" s="36">
        <v>40</v>
      </c>
      <c r="M40" s="36" t="s">
        <v>167</v>
      </c>
    </row>
    <row r="41" spans="1:13">
      <c r="A41" s="1">
        <v>202627</v>
      </c>
      <c r="B41" s="1" t="s">
        <v>0</v>
      </c>
      <c r="C41" s="152">
        <v>350</v>
      </c>
      <c r="D41" s="173">
        <v>2</v>
      </c>
      <c r="E41" s="1">
        <f t="shared" si="3"/>
        <v>0</v>
      </c>
      <c r="F41" s="185">
        <f t="shared" si="4"/>
        <v>0</v>
      </c>
      <c r="I41" s="36"/>
      <c r="J41" s="36">
        <v>0.19436</v>
      </c>
      <c r="K41" s="36">
        <f t="shared" si="2"/>
        <v>0</v>
      </c>
      <c r="L41" s="36">
        <v>41</v>
      </c>
      <c r="M41" s="36" t="s">
        <v>168</v>
      </c>
    </row>
    <row r="42" spans="1:13">
      <c r="A42" s="1">
        <v>202627</v>
      </c>
      <c r="B42" s="1" t="s">
        <v>0</v>
      </c>
      <c r="C42" s="152">
        <v>360</v>
      </c>
      <c r="D42" s="173">
        <v>2</v>
      </c>
      <c r="E42" s="1">
        <f t="shared" si="3"/>
        <v>0</v>
      </c>
      <c r="F42" s="185">
        <f t="shared" si="4"/>
        <v>0</v>
      </c>
      <c r="I42" s="36"/>
      <c r="J42" s="36">
        <v>6.4689999999999998E-2</v>
      </c>
      <c r="K42" s="36">
        <f t="shared" si="2"/>
        <v>0</v>
      </c>
      <c r="L42" s="36">
        <v>42</v>
      </c>
      <c r="M42" s="36" t="s">
        <v>169</v>
      </c>
    </row>
    <row r="43" spans="1:13">
      <c r="A43" s="1">
        <v>202627</v>
      </c>
      <c r="B43" s="1" t="s">
        <v>0</v>
      </c>
      <c r="C43" s="152">
        <v>370</v>
      </c>
      <c r="D43" s="173">
        <v>2</v>
      </c>
      <c r="E43" s="1">
        <f t="shared" si="3"/>
        <v>0</v>
      </c>
      <c r="F43" s="185">
        <f t="shared" si="4"/>
        <v>0</v>
      </c>
      <c r="J43" s="36">
        <v>0.10657999999999999</v>
      </c>
      <c r="K43" s="36">
        <f t="shared" si="2"/>
        <v>0</v>
      </c>
      <c r="L43" s="36">
        <v>43</v>
      </c>
      <c r="M43" s="36" t="s">
        <v>170</v>
      </c>
    </row>
    <row r="44" spans="1:13">
      <c r="A44" s="1">
        <v>202627</v>
      </c>
      <c r="B44" s="1" t="s">
        <v>0</v>
      </c>
      <c r="C44" s="152">
        <v>380</v>
      </c>
      <c r="D44" s="173">
        <v>2</v>
      </c>
      <c r="E44" s="1">
        <f t="shared" si="3"/>
        <v>0</v>
      </c>
      <c r="F44" s="185">
        <f t="shared" si="4"/>
        <v>0</v>
      </c>
      <c r="J44" s="36">
        <v>7.7990000000000004E-2</v>
      </c>
      <c r="K44" s="36">
        <f t="shared" si="2"/>
        <v>0</v>
      </c>
      <c r="L44" s="36">
        <v>44</v>
      </c>
      <c r="M44" s="36" t="s">
        <v>171</v>
      </c>
    </row>
    <row r="45" spans="1:13">
      <c r="A45" s="1">
        <v>202627</v>
      </c>
      <c r="B45" s="1" t="s">
        <v>0</v>
      </c>
      <c r="C45" s="152">
        <v>390</v>
      </c>
      <c r="D45" s="173">
        <v>2</v>
      </c>
      <c r="E45" s="1">
        <f t="shared" si="3"/>
        <v>0</v>
      </c>
      <c r="F45" s="185">
        <f t="shared" si="4"/>
        <v>0</v>
      </c>
      <c r="J45" s="36">
        <v>8.3989999999999995E-2</v>
      </c>
      <c r="K45" s="36">
        <f t="shared" si="2"/>
        <v>0</v>
      </c>
      <c r="L45" s="36">
        <v>45</v>
      </c>
      <c r="M45" s="36" t="s">
        <v>172</v>
      </c>
    </row>
    <row r="46" spans="1:13">
      <c r="A46" s="1">
        <v>202627</v>
      </c>
      <c r="B46" s="1" t="s">
        <v>0</v>
      </c>
      <c r="C46" s="152">
        <v>400</v>
      </c>
      <c r="D46" s="173">
        <v>2</v>
      </c>
      <c r="E46" s="1">
        <f t="shared" si="3"/>
        <v>0</v>
      </c>
      <c r="F46" s="185">
        <f t="shared" si="4"/>
        <v>0</v>
      </c>
      <c r="J46" s="36">
        <v>6.6280000000000006E-2</v>
      </c>
      <c r="K46" s="36">
        <f t="shared" si="2"/>
        <v>0</v>
      </c>
      <c r="L46" s="36">
        <v>46</v>
      </c>
      <c r="M46" s="36" t="s">
        <v>173</v>
      </c>
    </row>
    <row r="47" spans="1:13">
      <c r="A47" s="1">
        <v>202627</v>
      </c>
      <c r="B47" s="1" t="s">
        <v>0</v>
      </c>
      <c r="C47" s="152">
        <v>410</v>
      </c>
      <c r="D47" s="173">
        <v>2</v>
      </c>
      <c r="E47" s="1">
        <f t="shared" si="3"/>
        <v>0</v>
      </c>
      <c r="F47" s="185">
        <f t="shared" si="4"/>
        <v>0</v>
      </c>
      <c r="J47" s="36">
        <v>0.12221</v>
      </c>
      <c r="K47" s="36">
        <f t="shared" si="2"/>
        <v>0</v>
      </c>
      <c r="L47" s="36">
        <v>47</v>
      </c>
      <c r="M47" s="36" t="s">
        <v>174</v>
      </c>
    </row>
    <row r="48" spans="1:13">
      <c r="A48" s="1">
        <v>202627</v>
      </c>
      <c r="B48" s="1" t="s">
        <v>0</v>
      </c>
      <c r="C48" s="152">
        <v>420</v>
      </c>
      <c r="D48" s="173">
        <v>2</v>
      </c>
      <c r="E48" s="1">
        <f t="shared" si="3"/>
        <v>0</v>
      </c>
      <c r="F48" s="185">
        <f t="shared" si="4"/>
        <v>0</v>
      </c>
      <c r="J48" s="36">
        <v>3.1530000000000002E-2</v>
      </c>
      <c r="K48" s="36">
        <f t="shared" si="2"/>
        <v>0</v>
      </c>
      <c r="L48" s="36">
        <v>48</v>
      </c>
      <c r="M48" s="36" t="s">
        <v>175</v>
      </c>
    </row>
    <row r="49" spans="1:13">
      <c r="A49" s="1">
        <v>202627</v>
      </c>
      <c r="B49" s="1" t="s">
        <v>0</v>
      </c>
      <c r="C49" s="152">
        <v>430</v>
      </c>
      <c r="D49" s="173">
        <v>2</v>
      </c>
      <c r="E49" s="1">
        <f t="shared" si="3"/>
        <v>0</v>
      </c>
      <c r="F49" s="185">
        <f t="shared" si="4"/>
        <v>0</v>
      </c>
      <c r="J49" s="36">
        <v>9.7180000000000002E-2</v>
      </c>
      <c r="K49" s="36">
        <f t="shared" si="2"/>
        <v>0</v>
      </c>
      <c r="L49" s="36">
        <v>49</v>
      </c>
      <c r="M49" s="36" t="s">
        <v>176</v>
      </c>
    </row>
    <row r="50" spans="1:13">
      <c r="A50" s="1">
        <v>202627</v>
      </c>
      <c r="B50" s="1" t="s">
        <v>0</v>
      </c>
      <c r="C50" s="152">
        <v>440</v>
      </c>
      <c r="D50" s="173">
        <v>2</v>
      </c>
      <c r="E50" s="1">
        <f t="shared" si="3"/>
        <v>0</v>
      </c>
      <c r="F50" s="185">
        <f t="shared" si="4"/>
        <v>0</v>
      </c>
      <c r="J50" s="36">
        <v>3.2349999999999997E-2</v>
      </c>
      <c r="K50" s="36">
        <f t="shared" si="2"/>
        <v>0</v>
      </c>
      <c r="L50" s="36">
        <v>50</v>
      </c>
      <c r="M50" s="36" t="s">
        <v>177</v>
      </c>
    </row>
    <row r="51" spans="1:13">
      <c r="A51" s="1">
        <v>202627</v>
      </c>
      <c r="B51" s="1" t="s">
        <v>0</v>
      </c>
      <c r="C51" s="152">
        <v>450</v>
      </c>
      <c r="D51" s="173">
        <v>2</v>
      </c>
      <c r="E51" s="1">
        <f t="shared" si="3"/>
        <v>0</v>
      </c>
      <c r="F51" s="185">
        <f t="shared" si="4"/>
        <v>0</v>
      </c>
      <c r="J51" s="36">
        <v>5.3289999999999997E-2</v>
      </c>
      <c r="K51" s="36">
        <f t="shared" si="2"/>
        <v>0</v>
      </c>
      <c r="L51" s="36">
        <v>51</v>
      </c>
      <c r="M51" s="36" t="s">
        <v>178</v>
      </c>
    </row>
    <row r="52" spans="1:13">
      <c r="A52" s="1">
        <v>202627</v>
      </c>
      <c r="B52" s="1" t="s">
        <v>0</v>
      </c>
      <c r="C52" s="152">
        <v>210</v>
      </c>
      <c r="D52" s="173">
        <v>3</v>
      </c>
      <c r="E52" s="1">
        <f t="shared" si="3"/>
        <v>0</v>
      </c>
      <c r="F52" s="185">
        <f t="shared" si="4"/>
        <v>0</v>
      </c>
      <c r="J52" s="36">
        <v>3.934E-2</v>
      </c>
      <c r="K52" s="36">
        <f t="shared" si="2"/>
        <v>0</v>
      </c>
      <c r="L52" s="36">
        <v>52</v>
      </c>
      <c r="M52" s="36" t="s">
        <v>179</v>
      </c>
    </row>
    <row r="53" spans="1:13">
      <c r="A53" s="1">
        <v>202627</v>
      </c>
      <c r="B53" s="1" t="s">
        <v>0</v>
      </c>
      <c r="C53" s="152">
        <v>220</v>
      </c>
      <c r="D53" s="173">
        <v>3</v>
      </c>
      <c r="E53" s="1">
        <f t="shared" si="3"/>
        <v>0</v>
      </c>
      <c r="F53" s="185">
        <f t="shared" si="4"/>
        <v>0</v>
      </c>
      <c r="J53" s="36">
        <v>4.2540000000000001E-2</v>
      </c>
      <c r="K53" s="36">
        <f t="shared" si="2"/>
        <v>0</v>
      </c>
      <c r="L53" s="36">
        <v>53</v>
      </c>
      <c r="M53" s="36" t="s">
        <v>180</v>
      </c>
    </row>
    <row r="54" spans="1:13">
      <c r="A54" s="1">
        <v>202627</v>
      </c>
      <c r="B54" s="1" t="s">
        <v>0</v>
      </c>
      <c r="C54" s="152">
        <v>230</v>
      </c>
      <c r="D54" s="173">
        <v>3</v>
      </c>
      <c r="E54" s="1">
        <f t="shared" si="3"/>
        <v>0</v>
      </c>
      <c r="F54" s="185">
        <f t="shared" si="4"/>
        <v>0</v>
      </c>
      <c r="J54" s="36">
        <v>3.3140000000000003E-2</v>
      </c>
      <c r="K54" s="36">
        <f t="shared" si="2"/>
        <v>0</v>
      </c>
      <c r="L54" s="36">
        <v>54</v>
      </c>
      <c r="M54" s="36" t="s">
        <v>181</v>
      </c>
    </row>
    <row r="55" spans="1:13">
      <c r="A55" s="1">
        <v>202627</v>
      </c>
      <c r="B55" s="1" t="s">
        <v>0</v>
      </c>
      <c r="C55" s="152">
        <v>240</v>
      </c>
      <c r="D55" s="173">
        <v>3</v>
      </c>
      <c r="E55" s="1">
        <f t="shared" si="3"/>
        <v>0</v>
      </c>
      <c r="F55" s="185">
        <f t="shared" si="4"/>
        <v>0</v>
      </c>
      <c r="J55" s="36">
        <v>6.1109999999999998E-2</v>
      </c>
      <c r="K55" s="36">
        <f t="shared" si="2"/>
        <v>0</v>
      </c>
      <c r="L55" s="36">
        <v>55</v>
      </c>
      <c r="M55" s="36" t="s">
        <v>182</v>
      </c>
    </row>
    <row r="56" spans="1:13">
      <c r="A56" s="1">
        <v>202627</v>
      </c>
      <c r="B56" s="1" t="s">
        <v>0</v>
      </c>
      <c r="C56" s="152">
        <v>250</v>
      </c>
      <c r="D56" s="173">
        <v>3</v>
      </c>
      <c r="E56" s="1">
        <f t="shared" si="3"/>
        <v>0</v>
      </c>
      <c r="F56" s="185">
        <f t="shared" si="4"/>
        <v>0</v>
      </c>
      <c r="J56" s="36">
        <v>1.5769999999999999E-2</v>
      </c>
      <c r="K56" s="36">
        <f t="shared" si="2"/>
        <v>0</v>
      </c>
      <c r="L56" s="36">
        <v>56</v>
      </c>
      <c r="M56" s="36" t="s">
        <v>183</v>
      </c>
    </row>
    <row r="57" spans="1:13">
      <c r="A57" s="1">
        <v>202627</v>
      </c>
      <c r="B57" s="1" t="s">
        <v>0</v>
      </c>
      <c r="C57" s="152">
        <v>260</v>
      </c>
      <c r="D57" s="173">
        <v>3</v>
      </c>
      <c r="E57" s="1">
        <f t="shared" si="3"/>
        <v>0</v>
      </c>
      <c r="F57" s="185">
        <f t="shared" si="4"/>
        <v>0</v>
      </c>
      <c r="J57" s="36">
        <v>4.8590000000000001E-2</v>
      </c>
      <c r="K57" s="36">
        <f t="shared" si="2"/>
        <v>0</v>
      </c>
      <c r="L57" s="36">
        <v>57</v>
      </c>
      <c r="M57" s="36" t="s">
        <v>184</v>
      </c>
    </row>
    <row r="58" spans="1:13">
      <c r="A58" s="1">
        <v>202627</v>
      </c>
      <c r="B58" s="1" t="s">
        <v>0</v>
      </c>
      <c r="C58" s="152">
        <v>270</v>
      </c>
      <c r="D58" s="173">
        <v>3</v>
      </c>
      <c r="E58" s="1">
        <f t="shared" si="3"/>
        <v>0</v>
      </c>
      <c r="F58" s="185">
        <f t="shared" si="4"/>
        <v>0</v>
      </c>
      <c r="J58" s="36">
        <v>1.618E-2</v>
      </c>
      <c r="K58" s="36">
        <f t="shared" si="2"/>
        <v>0</v>
      </c>
      <c r="L58" s="36">
        <v>58</v>
      </c>
      <c r="M58" s="36" t="s">
        <v>185</v>
      </c>
    </row>
    <row r="59" spans="1:13">
      <c r="A59" s="1">
        <v>202627</v>
      </c>
      <c r="B59" s="1" t="s">
        <v>0</v>
      </c>
      <c r="C59" s="152">
        <v>280</v>
      </c>
      <c r="D59" s="173">
        <v>3</v>
      </c>
      <c r="E59" s="1">
        <f t="shared" si="3"/>
        <v>0</v>
      </c>
      <c r="F59" s="185">
        <f t="shared" si="4"/>
        <v>0</v>
      </c>
      <c r="J59" s="36">
        <v>2.665E-2</v>
      </c>
      <c r="K59" s="36">
        <f t="shared" si="2"/>
        <v>0</v>
      </c>
      <c r="L59" s="36">
        <v>59</v>
      </c>
      <c r="M59" s="36" t="s">
        <v>186</v>
      </c>
    </row>
    <row r="60" spans="1:13">
      <c r="A60" s="1">
        <v>202627</v>
      </c>
      <c r="B60" s="1" t="s">
        <v>0</v>
      </c>
      <c r="C60" s="152">
        <v>290</v>
      </c>
      <c r="D60" s="173">
        <v>3</v>
      </c>
      <c r="E60" s="1">
        <f t="shared" si="3"/>
        <v>0</v>
      </c>
      <c r="F60" s="185">
        <f t="shared" si="4"/>
        <v>0</v>
      </c>
      <c r="J60" s="36">
        <v>1.9560000000000001E-2</v>
      </c>
      <c r="K60" s="36">
        <f t="shared" si="2"/>
        <v>0</v>
      </c>
      <c r="L60" s="36">
        <v>60</v>
      </c>
      <c r="M60" s="36" t="s">
        <v>187</v>
      </c>
    </row>
    <row r="61" spans="1:13">
      <c r="A61" s="1">
        <v>202627</v>
      </c>
      <c r="B61" s="1" t="s">
        <v>0</v>
      </c>
      <c r="C61" s="152">
        <v>300</v>
      </c>
      <c r="D61" s="173">
        <v>3</v>
      </c>
      <c r="E61" s="1">
        <f t="shared" si="3"/>
        <v>0</v>
      </c>
      <c r="F61" s="185">
        <f t="shared" si="4"/>
        <v>0</v>
      </c>
      <c r="J61" s="36">
        <v>2.145E-2</v>
      </c>
      <c r="K61" s="36">
        <f t="shared" si="2"/>
        <v>0</v>
      </c>
      <c r="L61" s="36">
        <v>61</v>
      </c>
      <c r="M61" s="36" t="s">
        <v>188</v>
      </c>
    </row>
    <row r="62" spans="1:13">
      <c r="A62" s="1">
        <v>202627</v>
      </c>
      <c r="B62" s="1" t="s">
        <v>0</v>
      </c>
      <c r="C62" s="152">
        <v>310</v>
      </c>
      <c r="D62" s="173">
        <v>3</v>
      </c>
      <c r="E62" s="1">
        <f t="shared" si="3"/>
        <v>0</v>
      </c>
      <c r="F62" s="185">
        <f t="shared" si="4"/>
        <v>0</v>
      </c>
      <c r="J62" s="36">
        <v>1.6570000000000001E-2</v>
      </c>
      <c r="K62" s="36">
        <f t="shared" si="2"/>
        <v>0</v>
      </c>
      <c r="L62" s="36">
        <v>62</v>
      </c>
      <c r="M62" s="36" t="s">
        <v>189</v>
      </c>
    </row>
    <row r="63" spans="1:13">
      <c r="A63" s="1">
        <v>202627</v>
      </c>
      <c r="B63" s="1" t="s">
        <v>0</v>
      </c>
      <c r="C63" s="152">
        <v>320</v>
      </c>
      <c r="D63" s="173">
        <v>3</v>
      </c>
      <c r="E63" s="1">
        <f t="shared" si="3"/>
        <v>0</v>
      </c>
      <c r="F63" s="185">
        <f t="shared" si="4"/>
        <v>0</v>
      </c>
      <c r="J63" s="36">
        <v>3.056E-2</v>
      </c>
      <c r="K63" s="36">
        <f t="shared" si="2"/>
        <v>0</v>
      </c>
      <c r="L63" s="36">
        <v>63</v>
      </c>
      <c r="M63" s="36" t="s">
        <v>190</v>
      </c>
    </row>
    <row r="64" spans="1:13">
      <c r="A64" s="1">
        <v>202627</v>
      </c>
      <c r="B64" s="1" t="s">
        <v>0</v>
      </c>
      <c r="C64" s="152">
        <v>330</v>
      </c>
      <c r="D64" s="173">
        <v>3</v>
      </c>
      <c r="E64" s="1">
        <f t="shared" si="3"/>
        <v>0</v>
      </c>
      <c r="F64" s="185">
        <f t="shared" si="4"/>
        <v>0</v>
      </c>
      <c r="J64" s="36">
        <v>7.8899999999999994E-3</v>
      </c>
      <c r="K64" s="36">
        <f t="shared" si="2"/>
        <v>0</v>
      </c>
      <c r="L64" s="36">
        <v>64</v>
      </c>
      <c r="M64" s="36" t="s">
        <v>191</v>
      </c>
    </row>
    <row r="65" spans="1:13">
      <c r="A65" s="1">
        <v>202627</v>
      </c>
      <c r="B65" s="1" t="s">
        <v>0</v>
      </c>
      <c r="C65" s="152">
        <v>340</v>
      </c>
      <c r="D65" s="173">
        <v>3</v>
      </c>
      <c r="E65" s="1">
        <f t="shared" si="3"/>
        <v>0</v>
      </c>
      <c r="F65" s="185">
        <f t="shared" si="4"/>
        <v>0</v>
      </c>
      <c r="J65" s="36">
        <v>2.436E-2</v>
      </c>
      <c r="K65" s="36">
        <f t="shared" si="2"/>
        <v>0</v>
      </c>
      <c r="L65" s="36">
        <v>65</v>
      </c>
      <c r="M65" s="36" t="s">
        <v>192</v>
      </c>
    </row>
    <row r="66" spans="1:13">
      <c r="A66" s="1">
        <v>202627</v>
      </c>
      <c r="B66" s="1" t="s">
        <v>0</v>
      </c>
      <c r="C66" s="152">
        <v>350</v>
      </c>
      <c r="D66" s="173">
        <v>3</v>
      </c>
      <c r="E66" s="1">
        <f t="shared" ref="E66:E101" si="5">UANumber</f>
        <v>0</v>
      </c>
      <c r="F66" s="185">
        <f t="shared" ref="F66:F101" si="6">VLOOKUP(C66,Page1,(15+D66),FALSE)</f>
        <v>0</v>
      </c>
      <c r="J66" s="36">
        <v>8.09E-3</v>
      </c>
      <c r="K66" s="36">
        <f t="shared" si="2"/>
        <v>0</v>
      </c>
      <c r="L66" s="36">
        <v>66</v>
      </c>
      <c r="M66" s="36" t="s">
        <v>193</v>
      </c>
    </row>
    <row r="67" spans="1:13">
      <c r="A67" s="1">
        <v>202627</v>
      </c>
      <c r="B67" s="1" t="s">
        <v>0</v>
      </c>
      <c r="C67" s="152">
        <v>360</v>
      </c>
      <c r="D67" s="173">
        <v>3</v>
      </c>
      <c r="E67" s="1">
        <f t="shared" si="5"/>
        <v>0</v>
      </c>
      <c r="F67" s="185">
        <f t="shared" si="6"/>
        <v>0</v>
      </c>
      <c r="J67" s="36">
        <v>1.333E-2</v>
      </c>
      <c r="K67" s="36">
        <f t="shared" ref="K67:K75" si="7">+F67*J67</f>
        <v>0</v>
      </c>
      <c r="L67" s="36">
        <v>67</v>
      </c>
      <c r="M67" s="36" t="s">
        <v>194</v>
      </c>
    </row>
    <row r="68" spans="1:13">
      <c r="A68" s="1">
        <v>202627</v>
      </c>
      <c r="B68" s="1" t="s">
        <v>0</v>
      </c>
      <c r="C68" s="152">
        <v>370</v>
      </c>
      <c r="D68" s="173">
        <v>3</v>
      </c>
      <c r="E68" s="1">
        <f t="shared" si="5"/>
        <v>0</v>
      </c>
      <c r="F68" s="185">
        <f t="shared" si="6"/>
        <v>0</v>
      </c>
      <c r="J68" s="36">
        <v>9.75E-3</v>
      </c>
      <c r="K68" s="36">
        <f t="shared" si="7"/>
        <v>0</v>
      </c>
      <c r="L68" s="36">
        <v>68</v>
      </c>
      <c r="M68" s="36" t="s">
        <v>195</v>
      </c>
    </row>
    <row r="69" spans="1:13">
      <c r="A69" s="1">
        <v>202627</v>
      </c>
      <c r="B69" s="1" t="s">
        <v>0</v>
      </c>
      <c r="C69" s="152">
        <v>380</v>
      </c>
      <c r="D69" s="173">
        <v>3</v>
      </c>
      <c r="E69" s="1">
        <f t="shared" si="5"/>
        <v>0</v>
      </c>
      <c r="F69" s="185">
        <f t="shared" si="6"/>
        <v>0</v>
      </c>
      <c r="J69" s="36">
        <v>1.0580000000000001E-2</v>
      </c>
      <c r="K69" s="36">
        <f t="shared" si="7"/>
        <v>0</v>
      </c>
      <c r="L69" s="36">
        <v>69</v>
      </c>
      <c r="M69" s="36" t="s">
        <v>196</v>
      </c>
    </row>
    <row r="70" spans="1:13">
      <c r="A70" s="1">
        <v>202627</v>
      </c>
      <c r="B70" s="1" t="s">
        <v>0</v>
      </c>
      <c r="C70" s="152">
        <v>390</v>
      </c>
      <c r="D70" s="173">
        <v>3</v>
      </c>
      <c r="E70" s="1">
        <f t="shared" si="5"/>
        <v>0</v>
      </c>
      <c r="F70" s="185">
        <f t="shared" si="6"/>
        <v>0</v>
      </c>
      <c r="J70" s="36">
        <v>8.2900000000000005E-3</v>
      </c>
      <c r="K70" s="36">
        <f t="shared" si="7"/>
        <v>0</v>
      </c>
      <c r="L70" s="36">
        <v>70</v>
      </c>
      <c r="M70" s="36" t="s">
        <v>197</v>
      </c>
    </row>
    <row r="71" spans="1:13">
      <c r="A71" s="1">
        <v>202627</v>
      </c>
      <c r="B71" s="1" t="s">
        <v>0</v>
      </c>
      <c r="C71" s="152">
        <v>400</v>
      </c>
      <c r="D71" s="173">
        <v>3</v>
      </c>
      <c r="E71" s="1">
        <f t="shared" si="5"/>
        <v>0</v>
      </c>
      <c r="F71" s="185">
        <f t="shared" si="6"/>
        <v>0</v>
      </c>
      <c r="J71" s="36">
        <v>1.528E-2</v>
      </c>
      <c r="K71" s="36">
        <f t="shared" si="7"/>
        <v>0</v>
      </c>
      <c r="L71" s="36">
        <v>71</v>
      </c>
      <c r="M71" s="36" t="s">
        <v>198</v>
      </c>
    </row>
    <row r="72" spans="1:13">
      <c r="A72" s="1">
        <v>202627</v>
      </c>
      <c r="B72" s="1" t="s">
        <v>0</v>
      </c>
      <c r="C72" s="152">
        <v>410</v>
      </c>
      <c r="D72" s="173">
        <v>3</v>
      </c>
      <c r="E72" s="1">
        <f t="shared" si="5"/>
        <v>0</v>
      </c>
      <c r="F72" s="185">
        <f t="shared" si="6"/>
        <v>0</v>
      </c>
      <c r="J72" s="36">
        <v>3.9500000000000004E-3</v>
      </c>
      <c r="K72" s="36">
        <f t="shared" si="7"/>
        <v>0</v>
      </c>
      <c r="L72" s="36">
        <v>72</v>
      </c>
      <c r="M72" s="36" t="s">
        <v>199</v>
      </c>
    </row>
    <row r="73" spans="1:13">
      <c r="A73" s="1">
        <v>202627</v>
      </c>
      <c r="B73" s="1" t="s">
        <v>0</v>
      </c>
      <c r="C73" s="152">
        <v>420</v>
      </c>
      <c r="D73" s="173">
        <v>3</v>
      </c>
      <c r="E73" s="1">
        <f t="shared" si="5"/>
        <v>0</v>
      </c>
      <c r="F73" s="185">
        <f t="shared" si="6"/>
        <v>0</v>
      </c>
      <c r="J73" s="36">
        <v>1.2149999999999999E-2</v>
      </c>
      <c r="K73" s="36">
        <f t="shared" si="7"/>
        <v>0</v>
      </c>
      <c r="L73" s="36">
        <v>73</v>
      </c>
      <c r="M73" s="36" t="s">
        <v>200</v>
      </c>
    </row>
    <row r="74" spans="1:13">
      <c r="A74" s="1">
        <v>202627</v>
      </c>
      <c r="B74" s="1" t="s">
        <v>0</v>
      </c>
      <c r="C74" s="152">
        <v>430</v>
      </c>
      <c r="D74" s="173">
        <v>3</v>
      </c>
      <c r="E74" s="1">
        <f t="shared" si="5"/>
        <v>0</v>
      </c>
      <c r="F74" s="185">
        <f t="shared" si="6"/>
        <v>0</v>
      </c>
      <c r="J74" s="36">
        <v>4.0499999999999998E-3</v>
      </c>
      <c r="K74" s="36">
        <f t="shared" si="7"/>
        <v>0</v>
      </c>
      <c r="L74" s="36">
        <v>74</v>
      </c>
      <c r="M74" s="36" t="s">
        <v>201</v>
      </c>
    </row>
    <row r="75" spans="1:13">
      <c r="A75" s="1">
        <v>202627</v>
      </c>
      <c r="B75" s="1" t="s">
        <v>0</v>
      </c>
      <c r="C75" s="152">
        <v>440</v>
      </c>
      <c r="D75" s="173">
        <v>3</v>
      </c>
      <c r="E75" s="1">
        <f t="shared" si="5"/>
        <v>0</v>
      </c>
      <c r="F75" s="185">
        <f t="shared" si="6"/>
        <v>0</v>
      </c>
      <c r="J75" s="36">
        <v>6.6699999999999997E-3</v>
      </c>
      <c r="K75" s="36">
        <f t="shared" si="7"/>
        <v>0</v>
      </c>
      <c r="L75" s="36">
        <v>75</v>
      </c>
      <c r="M75" s="36" t="s">
        <v>202</v>
      </c>
    </row>
    <row r="76" spans="1:13">
      <c r="A76" s="1">
        <v>202627</v>
      </c>
      <c r="B76" s="1" t="s">
        <v>0</v>
      </c>
      <c r="C76" s="152">
        <v>450</v>
      </c>
      <c r="D76" s="173">
        <v>3</v>
      </c>
      <c r="E76" s="1">
        <f t="shared" si="5"/>
        <v>0</v>
      </c>
      <c r="F76" s="185">
        <f t="shared" si="6"/>
        <v>0</v>
      </c>
      <c r="J76" s="36">
        <v>4.8799999999999998E-3</v>
      </c>
      <c r="K76" s="36">
        <f>+F76*J76</f>
        <v>0</v>
      </c>
      <c r="L76" s="36">
        <v>76</v>
      </c>
      <c r="M76" s="36" t="s">
        <v>203</v>
      </c>
    </row>
    <row r="77" spans="1:13">
      <c r="A77" s="1">
        <v>202627</v>
      </c>
      <c r="B77" s="1" t="s">
        <v>0</v>
      </c>
      <c r="C77" s="152">
        <v>210</v>
      </c>
      <c r="D77" s="173">
        <v>4</v>
      </c>
      <c r="E77" s="1">
        <f t="shared" si="5"/>
        <v>0</v>
      </c>
      <c r="F77" s="185">
        <f t="shared" si="6"/>
        <v>0</v>
      </c>
      <c r="J77" s="36"/>
      <c r="K77" s="36"/>
      <c r="L77" s="36">
        <v>77</v>
      </c>
      <c r="M77" s="36" t="s">
        <v>204</v>
      </c>
    </row>
    <row r="78" spans="1:13">
      <c r="A78" s="1">
        <v>202627</v>
      </c>
      <c r="B78" s="1" t="s">
        <v>0</v>
      </c>
      <c r="C78" s="152">
        <v>220</v>
      </c>
      <c r="D78" s="173">
        <v>4</v>
      </c>
      <c r="E78" s="1">
        <f t="shared" si="5"/>
        <v>0</v>
      </c>
      <c r="F78" s="185">
        <f t="shared" si="6"/>
        <v>0</v>
      </c>
      <c r="J78" s="36"/>
      <c r="K78" s="36"/>
      <c r="L78" s="36">
        <v>78</v>
      </c>
      <c r="M78" s="36" t="s">
        <v>205</v>
      </c>
    </row>
    <row r="79" spans="1:13">
      <c r="A79" s="1">
        <v>202627</v>
      </c>
      <c r="B79" s="1" t="s">
        <v>0</v>
      </c>
      <c r="C79" s="152">
        <v>230</v>
      </c>
      <c r="D79" s="173">
        <v>4</v>
      </c>
      <c r="E79" s="1">
        <f t="shared" si="5"/>
        <v>0</v>
      </c>
      <c r="F79" s="185">
        <f t="shared" si="6"/>
        <v>0</v>
      </c>
      <c r="J79" s="36"/>
      <c r="K79" s="36"/>
      <c r="L79" s="36">
        <v>79</v>
      </c>
      <c r="M79" s="36" t="s">
        <v>206</v>
      </c>
    </row>
    <row r="80" spans="1:13">
      <c r="A80" s="1">
        <v>202627</v>
      </c>
      <c r="B80" s="1" t="s">
        <v>0</v>
      </c>
      <c r="C80" s="152">
        <v>240</v>
      </c>
      <c r="D80" s="173">
        <v>4</v>
      </c>
      <c r="E80" s="1">
        <f t="shared" si="5"/>
        <v>0</v>
      </c>
      <c r="F80" s="185">
        <f t="shared" si="6"/>
        <v>0</v>
      </c>
      <c r="J80" s="36"/>
      <c r="K80" s="36"/>
      <c r="L80" s="36">
        <v>80</v>
      </c>
      <c r="M80" s="36" t="s">
        <v>207</v>
      </c>
    </row>
    <row r="81" spans="1:13">
      <c r="A81" s="1">
        <v>202627</v>
      </c>
      <c r="B81" s="1" t="s">
        <v>0</v>
      </c>
      <c r="C81" s="152">
        <v>250</v>
      </c>
      <c r="D81" s="173">
        <v>4</v>
      </c>
      <c r="E81" s="1">
        <f t="shared" si="5"/>
        <v>0</v>
      </c>
      <c r="F81" s="185">
        <f t="shared" si="6"/>
        <v>0</v>
      </c>
      <c r="J81" s="36"/>
      <c r="K81" s="36"/>
      <c r="L81" s="36">
        <v>81</v>
      </c>
      <c r="M81" s="36" t="s">
        <v>208</v>
      </c>
    </row>
    <row r="82" spans="1:13">
      <c r="A82" s="1">
        <v>202627</v>
      </c>
      <c r="B82" s="1" t="s">
        <v>0</v>
      </c>
      <c r="C82" s="152">
        <v>260</v>
      </c>
      <c r="D82" s="173">
        <v>4</v>
      </c>
      <c r="E82" s="1">
        <f t="shared" si="5"/>
        <v>0</v>
      </c>
      <c r="F82" s="185">
        <f t="shared" si="6"/>
        <v>0</v>
      </c>
      <c r="J82" s="36"/>
      <c r="K82" s="36"/>
      <c r="L82" s="36">
        <v>82</v>
      </c>
      <c r="M82" s="36" t="s">
        <v>209</v>
      </c>
    </row>
    <row r="83" spans="1:13">
      <c r="A83" s="1">
        <v>202627</v>
      </c>
      <c r="B83" s="1" t="s">
        <v>0</v>
      </c>
      <c r="C83" s="152">
        <v>270</v>
      </c>
      <c r="D83" s="173">
        <v>4</v>
      </c>
      <c r="E83" s="1">
        <f t="shared" si="5"/>
        <v>0</v>
      </c>
      <c r="F83" s="185">
        <f t="shared" si="6"/>
        <v>0</v>
      </c>
      <c r="J83" s="36"/>
      <c r="K83" s="36"/>
      <c r="L83" s="36">
        <v>83</v>
      </c>
      <c r="M83" s="36" t="s">
        <v>210</v>
      </c>
    </row>
    <row r="84" spans="1:13">
      <c r="A84" s="1">
        <v>202627</v>
      </c>
      <c r="B84" s="1" t="s">
        <v>0</v>
      </c>
      <c r="C84" s="152">
        <v>280</v>
      </c>
      <c r="D84" s="173">
        <v>4</v>
      </c>
      <c r="E84" s="1">
        <f t="shared" si="5"/>
        <v>0</v>
      </c>
      <c r="F84" s="185">
        <f t="shared" si="6"/>
        <v>0</v>
      </c>
      <c r="J84" s="36"/>
      <c r="K84" s="36"/>
      <c r="L84" s="36">
        <v>84</v>
      </c>
      <c r="M84" s="36" t="s">
        <v>211</v>
      </c>
    </row>
    <row r="85" spans="1:13">
      <c r="A85" s="1">
        <v>202627</v>
      </c>
      <c r="B85" s="1" t="s">
        <v>0</v>
      </c>
      <c r="C85" s="152">
        <v>290</v>
      </c>
      <c r="D85" s="173">
        <v>4</v>
      </c>
      <c r="E85" s="1">
        <f t="shared" si="5"/>
        <v>0</v>
      </c>
      <c r="F85" s="185">
        <f t="shared" si="6"/>
        <v>0</v>
      </c>
      <c r="J85" s="36"/>
      <c r="K85" s="36"/>
      <c r="L85" s="36">
        <v>85</v>
      </c>
      <c r="M85" s="36" t="s">
        <v>212</v>
      </c>
    </row>
    <row r="86" spans="1:13">
      <c r="A86" s="1">
        <v>202627</v>
      </c>
      <c r="B86" s="1" t="s">
        <v>0</v>
      </c>
      <c r="C86" s="152">
        <v>300</v>
      </c>
      <c r="D86" s="173">
        <v>4</v>
      </c>
      <c r="E86" s="1">
        <f t="shared" si="5"/>
        <v>0</v>
      </c>
      <c r="F86" s="185">
        <f t="shared" si="6"/>
        <v>0</v>
      </c>
      <c r="J86" s="36"/>
      <c r="K86" s="36"/>
      <c r="L86" s="36">
        <v>86</v>
      </c>
      <c r="M86" s="36" t="s">
        <v>213</v>
      </c>
    </row>
    <row r="87" spans="1:13">
      <c r="A87" s="1">
        <v>202627</v>
      </c>
      <c r="B87" s="1" t="s">
        <v>0</v>
      </c>
      <c r="C87" s="152">
        <v>310</v>
      </c>
      <c r="D87" s="173">
        <v>4</v>
      </c>
      <c r="E87" s="1">
        <f t="shared" si="5"/>
        <v>0</v>
      </c>
      <c r="F87" s="185">
        <f t="shared" si="6"/>
        <v>0</v>
      </c>
      <c r="J87" s="36"/>
      <c r="K87" s="36"/>
      <c r="L87" s="36">
        <v>87</v>
      </c>
      <c r="M87" s="36" t="s">
        <v>214</v>
      </c>
    </row>
    <row r="88" spans="1:13">
      <c r="A88" s="1">
        <v>202627</v>
      </c>
      <c r="B88" s="1" t="s">
        <v>0</v>
      </c>
      <c r="C88" s="152">
        <v>320</v>
      </c>
      <c r="D88" s="173">
        <v>4</v>
      </c>
      <c r="E88" s="1">
        <f t="shared" si="5"/>
        <v>0</v>
      </c>
      <c r="F88" s="185">
        <f t="shared" si="6"/>
        <v>0</v>
      </c>
      <c r="J88" s="36"/>
      <c r="K88" s="36"/>
      <c r="L88" s="36">
        <v>88</v>
      </c>
      <c r="M88" s="36" t="s">
        <v>215</v>
      </c>
    </row>
    <row r="89" spans="1:13">
      <c r="A89" s="1">
        <v>202627</v>
      </c>
      <c r="B89" s="1" t="s">
        <v>0</v>
      </c>
      <c r="C89" s="152">
        <v>330</v>
      </c>
      <c r="D89" s="173">
        <v>4</v>
      </c>
      <c r="E89" s="1">
        <f t="shared" si="5"/>
        <v>0</v>
      </c>
      <c r="F89" s="185">
        <f t="shared" si="6"/>
        <v>0</v>
      </c>
      <c r="J89" s="36"/>
      <c r="K89" s="36"/>
      <c r="L89" s="36">
        <v>89</v>
      </c>
      <c r="M89" s="36" t="s">
        <v>216</v>
      </c>
    </row>
    <row r="90" spans="1:13">
      <c r="A90" s="1">
        <v>202627</v>
      </c>
      <c r="B90" s="1" t="s">
        <v>0</v>
      </c>
      <c r="C90" s="152">
        <v>340</v>
      </c>
      <c r="D90" s="173">
        <v>4</v>
      </c>
      <c r="E90" s="1">
        <f t="shared" si="5"/>
        <v>0</v>
      </c>
      <c r="F90" s="185">
        <f t="shared" si="6"/>
        <v>0</v>
      </c>
      <c r="J90" s="36"/>
      <c r="K90" s="36"/>
      <c r="L90" s="36">
        <v>90</v>
      </c>
      <c r="M90" s="36" t="s">
        <v>217</v>
      </c>
    </row>
    <row r="91" spans="1:13">
      <c r="A91" s="1">
        <v>202627</v>
      </c>
      <c r="B91" s="1" t="s">
        <v>0</v>
      </c>
      <c r="C91" s="152">
        <v>350</v>
      </c>
      <c r="D91" s="173">
        <v>4</v>
      </c>
      <c r="E91" s="1">
        <f t="shared" si="5"/>
        <v>0</v>
      </c>
      <c r="F91" s="185">
        <f t="shared" si="6"/>
        <v>0</v>
      </c>
      <c r="J91" s="36"/>
      <c r="K91" s="36"/>
      <c r="L91" s="36">
        <v>91</v>
      </c>
      <c r="M91" s="36" t="s">
        <v>218</v>
      </c>
    </row>
    <row r="92" spans="1:13">
      <c r="A92" s="1">
        <v>202627</v>
      </c>
      <c r="B92" s="1" t="s">
        <v>0</v>
      </c>
      <c r="C92" s="152">
        <v>360</v>
      </c>
      <c r="D92" s="173">
        <v>4</v>
      </c>
      <c r="E92" s="1">
        <f t="shared" si="5"/>
        <v>0</v>
      </c>
      <c r="F92" s="185">
        <f t="shared" si="6"/>
        <v>0</v>
      </c>
      <c r="J92" s="36"/>
      <c r="K92" s="36"/>
      <c r="L92" s="36">
        <v>92</v>
      </c>
      <c r="M92" s="36" t="s">
        <v>219</v>
      </c>
    </row>
    <row r="93" spans="1:13">
      <c r="A93" s="1">
        <v>202627</v>
      </c>
      <c r="B93" s="1" t="s">
        <v>0</v>
      </c>
      <c r="C93" s="152">
        <v>370</v>
      </c>
      <c r="D93" s="173">
        <v>4</v>
      </c>
      <c r="E93" s="1">
        <f t="shared" si="5"/>
        <v>0</v>
      </c>
      <c r="F93" s="185">
        <f t="shared" si="6"/>
        <v>0</v>
      </c>
      <c r="J93" s="36"/>
      <c r="K93" s="36"/>
      <c r="L93" s="36">
        <v>93</v>
      </c>
      <c r="M93" s="36" t="s">
        <v>220</v>
      </c>
    </row>
    <row r="94" spans="1:13">
      <c r="A94" s="1">
        <v>202627</v>
      </c>
      <c r="B94" s="1" t="s">
        <v>0</v>
      </c>
      <c r="C94" s="152">
        <v>380</v>
      </c>
      <c r="D94" s="173">
        <v>4</v>
      </c>
      <c r="E94" s="1">
        <f t="shared" si="5"/>
        <v>0</v>
      </c>
      <c r="F94" s="185">
        <f t="shared" si="6"/>
        <v>0</v>
      </c>
      <c r="J94" s="36"/>
      <c r="K94" s="36"/>
      <c r="L94" s="36">
        <v>94</v>
      </c>
      <c r="M94" s="36" t="s">
        <v>221</v>
      </c>
    </row>
    <row r="95" spans="1:13">
      <c r="A95" s="1">
        <v>202627</v>
      </c>
      <c r="B95" s="1" t="s">
        <v>0</v>
      </c>
      <c r="C95" s="152">
        <v>390</v>
      </c>
      <c r="D95" s="173">
        <v>4</v>
      </c>
      <c r="E95" s="1">
        <f t="shared" si="5"/>
        <v>0</v>
      </c>
      <c r="F95" s="185">
        <f t="shared" si="6"/>
        <v>0</v>
      </c>
      <c r="J95" s="36"/>
      <c r="K95" s="36"/>
      <c r="L95" s="36">
        <v>95</v>
      </c>
      <c r="M95" s="36" t="s">
        <v>222</v>
      </c>
    </row>
    <row r="96" spans="1:13">
      <c r="A96" s="1">
        <v>202627</v>
      </c>
      <c r="B96" s="1" t="s">
        <v>0</v>
      </c>
      <c r="C96" s="152">
        <v>400</v>
      </c>
      <c r="D96" s="173">
        <v>4</v>
      </c>
      <c r="E96" s="1">
        <f t="shared" si="5"/>
        <v>0</v>
      </c>
      <c r="F96" s="185">
        <f t="shared" si="6"/>
        <v>0</v>
      </c>
      <c r="J96" s="36"/>
      <c r="K96" s="36"/>
      <c r="L96" s="36">
        <v>96</v>
      </c>
      <c r="M96" s="36" t="s">
        <v>223</v>
      </c>
    </row>
    <row r="97" spans="1:13">
      <c r="A97" s="1">
        <v>202627</v>
      </c>
      <c r="B97" s="1" t="s">
        <v>0</v>
      </c>
      <c r="C97" s="152">
        <v>410</v>
      </c>
      <c r="D97" s="173">
        <v>4</v>
      </c>
      <c r="E97" s="1">
        <f t="shared" si="5"/>
        <v>0</v>
      </c>
      <c r="F97" s="185">
        <f t="shared" si="6"/>
        <v>0</v>
      </c>
      <c r="J97" s="36"/>
      <c r="K97" s="36"/>
      <c r="L97" s="36">
        <v>97</v>
      </c>
      <c r="M97" s="36" t="s">
        <v>224</v>
      </c>
    </row>
    <row r="98" spans="1:13">
      <c r="A98" s="1">
        <v>202627</v>
      </c>
      <c r="B98" s="1" t="s">
        <v>0</v>
      </c>
      <c r="C98" s="152">
        <v>420</v>
      </c>
      <c r="D98" s="173">
        <v>4</v>
      </c>
      <c r="E98" s="1">
        <f t="shared" si="5"/>
        <v>0</v>
      </c>
      <c r="F98" s="185">
        <f t="shared" si="6"/>
        <v>0</v>
      </c>
      <c r="J98" s="36"/>
      <c r="K98" s="36"/>
      <c r="L98" s="36">
        <v>98</v>
      </c>
      <c r="M98" s="36" t="s">
        <v>225</v>
      </c>
    </row>
    <row r="99" spans="1:13">
      <c r="A99" s="1">
        <v>202627</v>
      </c>
      <c r="B99" s="1" t="s">
        <v>0</v>
      </c>
      <c r="C99" s="152">
        <v>430</v>
      </c>
      <c r="D99" s="173">
        <v>4</v>
      </c>
      <c r="E99" s="1">
        <f t="shared" si="5"/>
        <v>0</v>
      </c>
      <c r="F99" s="185">
        <f t="shared" si="6"/>
        <v>0</v>
      </c>
      <c r="J99" s="36"/>
      <c r="K99" s="36"/>
      <c r="L99" s="36">
        <v>99</v>
      </c>
      <c r="M99" s="36" t="s">
        <v>226</v>
      </c>
    </row>
    <row r="100" spans="1:13">
      <c r="A100" s="1">
        <v>202627</v>
      </c>
      <c r="B100" s="1" t="s">
        <v>0</v>
      </c>
      <c r="C100" s="152">
        <v>440</v>
      </c>
      <c r="D100" s="173">
        <v>4</v>
      </c>
      <c r="E100" s="1">
        <f t="shared" si="5"/>
        <v>0</v>
      </c>
      <c r="F100" s="185">
        <f t="shared" si="6"/>
        <v>0</v>
      </c>
      <c r="J100" s="36"/>
      <c r="K100" s="36"/>
      <c r="L100" s="36">
        <v>0</v>
      </c>
      <c r="M100" s="36" t="s">
        <v>227</v>
      </c>
    </row>
    <row r="101" spans="1:13">
      <c r="A101" s="1">
        <v>202627</v>
      </c>
      <c r="B101" s="1" t="s">
        <v>0</v>
      </c>
      <c r="C101" s="152">
        <v>450</v>
      </c>
      <c r="D101" s="173">
        <v>4</v>
      </c>
      <c r="E101" s="1">
        <f t="shared" si="5"/>
        <v>0</v>
      </c>
      <c r="F101" s="185">
        <f t="shared" si="6"/>
        <v>0</v>
      </c>
      <c r="K101" s="36"/>
    </row>
  </sheetData>
  <customSheetViews>
    <customSheetView guid="{4208BC9E-2AAB-4DAD-86BE-444012070AEC}" fitToPage="1" state="hidden" showRuler="0">
      <selection activeCell="A2" sqref="A2"/>
      <pageMargins left="0" right="0" top="0" bottom="0" header="0" footer="0"/>
      <pageSetup paperSize="9" orientation="portrait" horizontalDpi="300" r:id="rId1"/>
      <headerFooter alignWithMargins="0"/>
    </customSheetView>
  </customSheetViews>
  <phoneticPr fontId="6" type="noConversion"/>
  <pageMargins left="0" right="0" top="0" bottom="0" header="0" footer="0"/>
  <pageSetup paperSize="9" orientation="landscape" horizontalDpi="300" r:id="rId2"/>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1">
    <tabColor rgb="FFFF0000"/>
    <pageSetUpPr fitToPage="1"/>
  </sheetPr>
  <dimension ref="A1:AH57"/>
  <sheetViews>
    <sheetView topLeftCell="N1" workbookViewId="0">
      <selection activeCell="I3" sqref="I3:U25"/>
    </sheetView>
  </sheetViews>
  <sheetFormatPr defaultColWidth="8.84375" defaultRowHeight="12.5"/>
  <cols>
    <col min="1" max="1" width="4.84375" style="1" bestFit="1" customWidth="1"/>
    <col min="2" max="2" width="6.07421875" style="1" bestFit="1" customWidth="1"/>
    <col min="3" max="3" width="28.4609375" style="1" bestFit="1" customWidth="1"/>
    <col min="4" max="4" width="28.4609375" style="1" customWidth="1"/>
    <col min="5" max="5" width="34.84375" style="1" customWidth="1"/>
    <col min="6" max="6" width="8.53515625" style="1" customWidth="1"/>
    <col min="7" max="7" width="5.53515625" style="1" bestFit="1" customWidth="1"/>
    <col min="8" max="8" width="5.84375" style="1" customWidth="1"/>
    <col min="9" max="9" width="8.07421875" style="1" bestFit="1" customWidth="1"/>
    <col min="10" max="10" width="14.15234375" style="1" bestFit="1" customWidth="1"/>
    <col min="11" max="11" width="17.3046875" style="1" bestFit="1" customWidth="1"/>
    <col min="12" max="12" width="12.4609375" style="1" bestFit="1" customWidth="1"/>
    <col min="13" max="13" width="22.07421875" style="1" bestFit="1" customWidth="1"/>
    <col min="14" max="14" width="13" style="1" bestFit="1" customWidth="1"/>
    <col min="15" max="15" width="11.3046875" style="1" bestFit="1" customWidth="1"/>
    <col min="16" max="16" width="10.69140625" style="1" bestFit="1" customWidth="1"/>
    <col min="17" max="17" width="9" style="1" bestFit="1" customWidth="1"/>
    <col min="18" max="18" width="36.3046875" style="1" customWidth="1"/>
    <col min="19" max="19" width="12.07421875" style="1" bestFit="1" customWidth="1"/>
    <col min="20" max="20" width="11.07421875" style="1" bestFit="1" customWidth="1"/>
    <col min="21" max="21" width="44.07421875" style="1" bestFit="1" customWidth="1"/>
    <col min="22" max="22" width="4.84375" style="1" customWidth="1"/>
    <col min="23" max="23" width="28.4609375" style="1" customWidth="1"/>
    <col min="24" max="24" width="15.07421875" style="1" customWidth="1"/>
    <col min="25" max="25" width="22.07421875" style="1" customWidth="1"/>
    <col min="26" max="26" width="13" style="1" customWidth="1"/>
    <col min="27" max="27" width="11.07421875" style="1" customWidth="1"/>
    <col min="28" max="28" width="10.84375" style="1" customWidth="1"/>
    <col min="29" max="29" width="9.4609375" style="1" customWidth="1"/>
    <col min="30" max="30" width="28.07421875" style="1" customWidth="1"/>
    <col min="31" max="31" width="6.4609375" style="1" customWidth="1"/>
    <col min="32" max="32" width="7.07421875" style="1" customWidth="1"/>
    <col min="33" max="33" width="43.07421875" style="1" customWidth="1"/>
    <col min="34" max="34" width="4.07421875" style="1" customWidth="1"/>
    <col min="35" max="35" width="37.53515625" style="1" bestFit="1" customWidth="1"/>
    <col min="36" max="16384" width="8.84375" style="1"/>
  </cols>
  <sheetData>
    <row r="1" spans="1:34" ht="13">
      <c r="I1" s="1">
        <v>1</v>
      </c>
      <c r="J1" s="1">
        <v>2</v>
      </c>
      <c r="K1" s="1">
        <v>3</v>
      </c>
      <c r="L1" s="1">
        <v>4</v>
      </c>
      <c r="M1" s="1">
        <v>5</v>
      </c>
      <c r="N1" s="1">
        <v>6</v>
      </c>
      <c r="O1" s="1">
        <v>7</v>
      </c>
      <c r="P1" s="1">
        <v>8</v>
      </c>
      <c r="Q1" s="1">
        <v>9</v>
      </c>
      <c r="R1" s="1">
        <v>10</v>
      </c>
      <c r="S1" s="1">
        <v>11</v>
      </c>
      <c r="T1" s="1">
        <v>12</v>
      </c>
      <c r="U1" s="1">
        <v>13</v>
      </c>
      <c r="V1" s="3"/>
      <c r="W1" s="99"/>
      <c r="X1" s="99"/>
      <c r="Y1" s="100"/>
      <c r="Z1" s="101"/>
    </row>
    <row r="2" spans="1:34" ht="21" customHeight="1">
      <c r="A2" s="3" t="s">
        <v>40</v>
      </c>
      <c r="I2" s="1" t="s">
        <v>380</v>
      </c>
      <c r="V2" s="96"/>
      <c r="W2" s="96"/>
      <c r="X2" s="96"/>
      <c r="Y2" s="96"/>
      <c r="Z2" s="96"/>
      <c r="AA2" s="96"/>
      <c r="AB2" s="96"/>
      <c r="AC2" s="96"/>
      <c r="AD2" s="96"/>
      <c r="AE2" s="96"/>
      <c r="AF2" s="96"/>
      <c r="AG2" s="96"/>
      <c r="AH2" s="96"/>
    </row>
    <row r="3" spans="1:34" ht="13">
      <c r="A3" s="102" t="s">
        <v>42</v>
      </c>
      <c r="B3" s="103" t="s">
        <v>2</v>
      </c>
      <c r="C3" s="104" t="s">
        <v>3</v>
      </c>
      <c r="E3" s="1" t="s">
        <v>586</v>
      </c>
      <c r="H3" s="105" t="s">
        <v>95</v>
      </c>
      <c r="I3" s="117" t="s">
        <v>71</v>
      </c>
      <c r="J3" s="117" t="s">
        <v>338</v>
      </c>
      <c r="K3" s="117" t="s">
        <v>736</v>
      </c>
      <c r="L3" s="117" t="s">
        <v>339</v>
      </c>
      <c r="M3" s="117" t="s">
        <v>340</v>
      </c>
      <c r="N3" s="117" t="s">
        <v>341</v>
      </c>
      <c r="O3" s="117" t="s">
        <v>342</v>
      </c>
      <c r="P3" s="117" t="s">
        <v>343</v>
      </c>
      <c r="Q3" s="117" t="s">
        <v>344</v>
      </c>
      <c r="R3" s="117" t="s">
        <v>256</v>
      </c>
      <c r="S3" s="117" t="s">
        <v>257</v>
      </c>
      <c r="T3" s="117" t="s">
        <v>258</v>
      </c>
      <c r="U3" s="117" t="s">
        <v>259</v>
      </c>
    </row>
    <row r="4" spans="1:34" ht="13">
      <c r="A4" s="106">
        <v>1</v>
      </c>
      <c r="B4" s="1">
        <v>0</v>
      </c>
      <c r="C4" s="107" t="str">
        <f t="shared" ref="C4:C26" si="0">IF(Lang="Eng",D4,IF(Lang="Cym",E4,""))</f>
        <v>Please select your authority here</v>
      </c>
      <c r="D4" s="1" t="s">
        <v>43</v>
      </c>
      <c r="E4" s="1" t="s">
        <v>291</v>
      </c>
      <c r="F4" s="108" t="s">
        <v>99</v>
      </c>
      <c r="G4" s="109" t="s">
        <v>101</v>
      </c>
      <c r="H4" s="1" t="b">
        <v>1</v>
      </c>
      <c r="I4" s="117">
        <v>512</v>
      </c>
      <c r="J4" s="117" t="s">
        <v>345</v>
      </c>
      <c r="K4" s="117" t="s">
        <v>507</v>
      </c>
      <c r="L4" s="117" t="s">
        <v>231</v>
      </c>
      <c r="M4" s="117" t="s">
        <v>346</v>
      </c>
      <c r="N4" s="117" t="s">
        <v>347</v>
      </c>
      <c r="O4" s="117" t="s">
        <v>77</v>
      </c>
      <c r="P4" s="117" t="s">
        <v>348</v>
      </c>
      <c r="Q4" s="117" t="s">
        <v>349</v>
      </c>
      <c r="R4" s="117" t="s">
        <v>471</v>
      </c>
      <c r="S4" s="117" t="s">
        <v>232</v>
      </c>
      <c r="T4" s="117" t="s">
        <v>251</v>
      </c>
      <c r="U4" s="117" t="s">
        <v>472</v>
      </c>
    </row>
    <row r="5" spans="1:34">
      <c r="A5" s="106">
        <v>2</v>
      </c>
      <c r="B5" s="1">
        <v>512</v>
      </c>
      <c r="C5" s="107" t="str">
        <f t="shared" si="0"/>
        <v>Cyngor Sir Ynys Môn</v>
      </c>
      <c r="D5" s="1" t="s">
        <v>16</v>
      </c>
      <c r="E5" s="1" t="s">
        <v>16</v>
      </c>
      <c r="G5" s="110"/>
      <c r="H5" s="1" t="b">
        <v>1</v>
      </c>
      <c r="I5" s="117">
        <v>514</v>
      </c>
      <c r="J5" s="117" t="s">
        <v>44</v>
      </c>
      <c r="K5" s="117" t="s">
        <v>44</v>
      </c>
      <c r="L5" s="117" t="s">
        <v>319</v>
      </c>
      <c r="M5" s="117" t="s">
        <v>350</v>
      </c>
      <c r="N5" s="117" t="s">
        <v>351</v>
      </c>
      <c r="O5" s="117" t="s">
        <v>78</v>
      </c>
      <c r="P5" s="117" t="s">
        <v>44</v>
      </c>
      <c r="Q5" s="117" t="s">
        <v>45</v>
      </c>
      <c r="R5" s="117" t="s">
        <v>473</v>
      </c>
      <c r="S5" s="117" t="s">
        <v>233</v>
      </c>
      <c r="T5" s="117" t="s">
        <v>252</v>
      </c>
      <c r="U5" s="117" t="s">
        <v>260</v>
      </c>
    </row>
    <row r="6" spans="1:34" ht="13">
      <c r="A6" s="106">
        <v>3</v>
      </c>
      <c r="B6" s="1">
        <v>514</v>
      </c>
      <c r="C6" s="107" t="str">
        <f t="shared" si="0"/>
        <v>Cyngor Gwynedd</v>
      </c>
      <c r="D6" s="1" t="s">
        <v>17</v>
      </c>
      <c r="E6" s="1" t="s">
        <v>599</v>
      </c>
      <c r="F6" s="108" t="s">
        <v>99</v>
      </c>
      <c r="G6" s="110" t="s">
        <v>102</v>
      </c>
      <c r="H6" s="1">
        <v>662</v>
      </c>
      <c r="I6" s="117">
        <v>516</v>
      </c>
      <c r="J6" s="117" t="s">
        <v>4</v>
      </c>
      <c r="K6" s="117" t="s">
        <v>4</v>
      </c>
      <c r="L6" s="117" t="s">
        <v>320</v>
      </c>
      <c r="M6" s="117" t="s">
        <v>79</v>
      </c>
      <c r="N6" s="117" t="s">
        <v>352</v>
      </c>
      <c r="O6" s="117" t="s">
        <v>4</v>
      </c>
      <c r="P6" s="117" t="s">
        <v>352</v>
      </c>
      <c r="Q6" s="117" t="s">
        <v>46</v>
      </c>
      <c r="R6" s="117" t="s">
        <v>474</v>
      </c>
      <c r="S6" s="117" t="s">
        <v>234</v>
      </c>
      <c r="T6" s="117" t="s">
        <v>103</v>
      </c>
      <c r="U6" s="117" t="s">
        <v>475</v>
      </c>
    </row>
    <row r="7" spans="1:34">
      <c r="A7" s="106">
        <v>4</v>
      </c>
      <c r="B7" s="1">
        <v>516</v>
      </c>
      <c r="C7" s="107" t="str">
        <f t="shared" si="0"/>
        <v>Conwy County Borough Council</v>
      </c>
      <c r="D7" s="1" t="s">
        <v>18</v>
      </c>
      <c r="E7" s="1" t="s">
        <v>596</v>
      </c>
      <c r="G7" s="110"/>
      <c r="H7" s="1">
        <v>663</v>
      </c>
      <c r="I7" s="117">
        <v>518</v>
      </c>
      <c r="J7" s="117" t="s">
        <v>5</v>
      </c>
      <c r="K7" s="117" t="s">
        <v>517</v>
      </c>
      <c r="L7" s="117" t="s">
        <v>303</v>
      </c>
      <c r="M7" s="117" t="s">
        <v>350</v>
      </c>
      <c r="N7" s="117" t="s">
        <v>353</v>
      </c>
      <c r="O7" s="117" t="s">
        <v>47</v>
      </c>
      <c r="P7" s="117" t="s">
        <v>5</v>
      </c>
      <c r="Q7" s="117" t="s">
        <v>96</v>
      </c>
      <c r="R7" s="117" t="s">
        <v>476</v>
      </c>
      <c r="S7" s="117" t="s">
        <v>235</v>
      </c>
      <c r="T7" s="117" t="s">
        <v>261</v>
      </c>
      <c r="U7" s="117" t="s">
        <v>477</v>
      </c>
    </row>
    <row r="8" spans="1:34">
      <c r="A8" s="106">
        <v>5</v>
      </c>
      <c r="B8" s="1">
        <v>518</v>
      </c>
      <c r="C8" s="107" t="str">
        <f t="shared" si="0"/>
        <v>Denbighshire County Council</v>
      </c>
      <c r="D8" s="1" t="s">
        <v>19</v>
      </c>
      <c r="E8" s="1" t="s">
        <v>597</v>
      </c>
      <c r="G8" s="110"/>
      <c r="H8" s="1">
        <v>664</v>
      </c>
      <c r="I8" s="117">
        <v>520</v>
      </c>
      <c r="J8" s="117" t="s">
        <v>6</v>
      </c>
      <c r="K8" s="117" t="s">
        <v>521</v>
      </c>
      <c r="L8" s="117" t="s">
        <v>117</v>
      </c>
      <c r="M8" s="117" t="s">
        <v>80</v>
      </c>
      <c r="N8" s="117" t="s">
        <v>352</v>
      </c>
      <c r="O8" s="117" t="s">
        <v>354</v>
      </c>
      <c r="P8" s="117" t="s">
        <v>6</v>
      </c>
      <c r="Q8" s="117" t="s">
        <v>48</v>
      </c>
      <c r="R8" s="117" t="s">
        <v>478</v>
      </c>
      <c r="S8" s="117" t="s">
        <v>236</v>
      </c>
      <c r="T8" s="117" t="s">
        <v>265</v>
      </c>
      <c r="U8" s="117" t="s">
        <v>479</v>
      </c>
    </row>
    <row r="9" spans="1:34">
      <c r="A9" s="106">
        <v>6</v>
      </c>
      <c r="B9" s="1">
        <v>520</v>
      </c>
      <c r="C9" s="107" t="str">
        <f t="shared" si="0"/>
        <v>Flintshire County Council</v>
      </c>
      <c r="D9" s="1" t="s">
        <v>20</v>
      </c>
      <c r="E9" s="1" t="s">
        <v>598</v>
      </c>
      <c r="G9" s="110"/>
      <c r="H9" s="1">
        <v>665</v>
      </c>
      <c r="I9" s="117">
        <v>522</v>
      </c>
      <c r="J9" s="117" t="s">
        <v>7</v>
      </c>
      <c r="K9" s="117" t="s">
        <v>525</v>
      </c>
      <c r="L9" s="117" t="s">
        <v>321</v>
      </c>
      <c r="M9" s="117" t="s">
        <v>355</v>
      </c>
      <c r="N9" s="117" t="s">
        <v>352</v>
      </c>
      <c r="O9" s="117" t="s">
        <v>7</v>
      </c>
      <c r="P9" s="117" t="s">
        <v>352</v>
      </c>
      <c r="Q9" s="117" t="s">
        <v>356</v>
      </c>
      <c r="R9" s="117" t="s">
        <v>480</v>
      </c>
      <c r="S9" s="117" t="s">
        <v>237</v>
      </c>
      <c r="T9" s="117" t="s">
        <v>111</v>
      </c>
      <c r="U9" s="117" t="s">
        <v>322</v>
      </c>
    </row>
    <row r="10" spans="1:34">
      <c r="A10" s="106">
        <v>7</v>
      </c>
      <c r="B10" s="1">
        <v>522</v>
      </c>
      <c r="C10" s="107" t="str">
        <f t="shared" si="0"/>
        <v>Wrexham County Borough Council</v>
      </c>
      <c r="D10" s="1" t="s">
        <v>21</v>
      </c>
      <c r="E10" s="1" t="s">
        <v>610</v>
      </c>
      <c r="G10" s="110"/>
      <c r="H10" s="1">
        <v>666</v>
      </c>
      <c r="I10" s="117">
        <v>524</v>
      </c>
      <c r="J10" s="117" t="s">
        <v>8</v>
      </c>
      <c r="K10" s="117" t="s">
        <v>8</v>
      </c>
      <c r="L10" s="117" t="s">
        <v>266</v>
      </c>
      <c r="M10" s="117" t="s">
        <v>80</v>
      </c>
      <c r="N10" s="117" t="s">
        <v>352</v>
      </c>
      <c r="O10" s="117" t="s">
        <v>81</v>
      </c>
      <c r="P10" s="117" t="s">
        <v>352</v>
      </c>
      <c r="Q10" s="117" t="s">
        <v>49</v>
      </c>
      <c r="R10" s="117" t="s">
        <v>104</v>
      </c>
      <c r="S10" s="117" t="s">
        <v>238</v>
      </c>
      <c r="T10" s="117" t="s">
        <v>120</v>
      </c>
      <c r="U10" s="117" t="s">
        <v>105</v>
      </c>
    </row>
    <row r="11" spans="1:34">
      <c r="A11" s="106">
        <v>8</v>
      </c>
      <c r="B11" s="1">
        <v>524</v>
      </c>
      <c r="C11" s="107" t="str">
        <f t="shared" si="0"/>
        <v>Powys County Council</v>
      </c>
      <c r="D11" s="1" t="s">
        <v>22</v>
      </c>
      <c r="E11" s="1" t="s">
        <v>605</v>
      </c>
      <c r="G11" s="110"/>
      <c r="H11" s="1">
        <v>667</v>
      </c>
      <c r="I11" s="117">
        <v>526</v>
      </c>
      <c r="J11" s="117" t="s">
        <v>9</v>
      </c>
      <c r="K11" s="117" t="s">
        <v>9</v>
      </c>
      <c r="L11" s="117" t="s">
        <v>357</v>
      </c>
      <c r="M11" s="117" t="s">
        <v>358</v>
      </c>
      <c r="N11" s="117" t="s">
        <v>359</v>
      </c>
      <c r="O11" s="117" t="s">
        <v>360</v>
      </c>
      <c r="P11" s="117" t="s">
        <v>9</v>
      </c>
      <c r="Q11" s="117" t="s">
        <v>361</v>
      </c>
      <c r="R11" s="117" t="s">
        <v>481</v>
      </c>
      <c r="S11" s="117" t="s">
        <v>239</v>
      </c>
      <c r="T11" s="117" t="s">
        <v>106</v>
      </c>
      <c r="U11" s="117" t="s">
        <v>267</v>
      </c>
    </row>
    <row r="12" spans="1:34">
      <c r="A12" s="106">
        <v>9</v>
      </c>
      <c r="B12" s="1">
        <v>526</v>
      </c>
      <c r="C12" s="107" t="str">
        <f t="shared" si="0"/>
        <v>Ceredigion County Council</v>
      </c>
      <c r="D12" s="1" t="s">
        <v>23</v>
      </c>
      <c r="E12" s="1" t="s">
        <v>595</v>
      </c>
      <c r="G12" s="110"/>
      <c r="H12" s="1">
        <v>668</v>
      </c>
      <c r="I12" s="117">
        <v>528</v>
      </c>
      <c r="J12" s="117" t="s">
        <v>10</v>
      </c>
      <c r="K12" s="117" t="s">
        <v>534</v>
      </c>
      <c r="L12" s="117" t="s">
        <v>118</v>
      </c>
      <c r="M12" s="117" t="s">
        <v>80</v>
      </c>
      <c r="N12" s="117" t="s">
        <v>352</v>
      </c>
      <c r="O12" s="117" t="s">
        <v>82</v>
      </c>
      <c r="P12" s="117" t="s">
        <v>352</v>
      </c>
      <c r="Q12" s="117" t="s">
        <v>50</v>
      </c>
      <c r="R12" s="117" t="s">
        <v>121</v>
      </c>
      <c r="S12" s="117" t="s">
        <v>240</v>
      </c>
      <c r="T12" s="117" t="s">
        <v>122</v>
      </c>
      <c r="U12" s="117" t="s">
        <v>123</v>
      </c>
    </row>
    <row r="13" spans="1:34">
      <c r="A13" s="106">
        <v>10</v>
      </c>
      <c r="B13" s="1">
        <v>528</v>
      </c>
      <c r="C13" s="107" t="str">
        <f t="shared" si="0"/>
        <v>Pembrokeshire County Council</v>
      </c>
      <c r="D13" s="1" t="s">
        <v>24</v>
      </c>
      <c r="E13" s="1" t="s">
        <v>604</v>
      </c>
      <c r="G13" s="110"/>
      <c r="H13" s="1">
        <v>669</v>
      </c>
      <c r="I13" s="117">
        <v>530</v>
      </c>
      <c r="J13" s="117" t="s">
        <v>73</v>
      </c>
      <c r="K13" s="117" t="s">
        <v>538</v>
      </c>
      <c r="L13" s="117" t="s">
        <v>124</v>
      </c>
      <c r="M13" s="117" t="s">
        <v>80</v>
      </c>
      <c r="N13" s="117" t="s">
        <v>352</v>
      </c>
      <c r="O13" s="117" t="s">
        <v>83</v>
      </c>
      <c r="P13" s="117" t="s">
        <v>352</v>
      </c>
      <c r="Q13" s="117" t="s">
        <v>51</v>
      </c>
      <c r="R13" s="117" t="s">
        <v>482</v>
      </c>
      <c r="S13" s="117" t="s">
        <v>262</v>
      </c>
      <c r="T13" s="117" t="s">
        <v>26</v>
      </c>
      <c r="U13" s="117" t="s">
        <v>483</v>
      </c>
    </row>
    <row r="14" spans="1:34">
      <c r="A14" s="106">
        <v>11</v>
      </c>
      <c r="B14" s="1">
        <v>530</v>
      </c>
      <c r="C14" s="107" t="str">
        <f t="shared" si="0"/>
        <v>Carmarthenshire County Council</v>
      </c>
      <c r="D14" s="1" t="s">
        <v>25</v>
      </c>
      <c r="E14" s="1" t="s">
        <v>594</v>
      </c>
      <c r="G14" s="110"/>
      <c r="H14" s="1">
        <v>670</v>
      </c>
      <c r="I14" s="117">
        <v>532</v>
      </c>
      <c r="J14" s="117" t="s">
        <v>11</v>
      </c>
      <c r="K14" s="117" t="s">
        <v>542</v>
      </c>
      <c r="L14" s="117" t="s">
        <v>263</v>
      </c>
      <c r="M14" s="117" t="s">
        <v>85</v>
      </c>
      <c r="N14" s="117" t="s">
        <v>84</v>
      </c>
      <c r="O14" s="117" t="s">
        <v>11</v>
      </c>
      <c r="P14" s="117" t="s">
        <v>352</v>
      </c>
      <c r="Q14" s="117" t="s">
        <v>52</v>
      </c>
      <c r="R14" s="117" t="s">
        <v>484</v>
      </c>
      <c r="S14" s="117" t="s">
        <v>241</v>
      </c>
      <c r="T14" s="117" t="s">
        <v>107</v>
      </c>
      <c r="U14" s="117" t="s">
        <v>485</v>
      </c>
    </row>
    <row r="15" spans="1:34">
      <c r="A15" s="106">
        <v>12</v>
      </c>
      <c r="B15" s="1">
        <v>532</v>
      </c>
      <c r="C15" s="107" t="str">
        <f t="shared" si="0"/>
        <v>City and County of Swansea</v>
      </c>
      <c r="D15" s="1" t="s">
        <v>27</v>
      </c>
      <c r="E15" s="1" t="s">
        <v>607</v>
      </c>
      <c r="G15" s="110"/>
      <c r="H15" s="1">
        <v>671</v>
      </c>
      <c r="I15" s="117">
        <v>534</v>
      </c>
      <c r="J15" s="117" t="s">
        <v>362</v>
      </c>
      <c r="K15" s="117" t="s">
        <v>546</v>
      </c>
      <c r="L15" s="117" t="s">
        <v>323</v>
      </c>
      <c r="M15" s="117" t="s">
        <v>85</v>
      </c>
      <c r="N15" s="117" t="s">
        <v>352</v>
      </c>
      <c r="O15" s="117" t="s">
        <v>86</v>
      </c>
      <c r="P15" s="117" t="s">
        <v>352</v>
      </c>
      <c r="Q15" s="117" t="s">
        <v>53</v>
      </c>
      <c r="R15" s="117" t="s">
        <v>486</v>
      </c>
      <c r="S15" s="117" t="s">
        <v>242</v>
      </c>
      <c r="T15" s="117" t="s">
        <v>112</v>
      </c>
      <c r="U15" s="117" t="s">
        <v>268</v>
      </c>
    </row>
    <row r="16" spans="1:34">
      <c r="A16" s="106">
        <v>13</v>
      </c>
      <c r="B16" s="1">
        <v>534</v>
      </c>
      <c r="C16" s="107" t="str">
        <f t="shared" si="0"/>
        <v>Neath Port Talbot County Borough Council</v>
      </c>
      <c r="D16" s="1" t="s">
        <v>28</v>
      </c>
      <c r="E16" s="1" t="s">
        <v>602</v>
      </c>
      <c r="G16" s="110"/>
      <c r="H16" s="1">
        <v>672</v>
      </c>
      <c r="I16" s="117">
        <v>536</v>
      </c>
      <c r="J16" s="117" t="s">
        <v>12</v>
      </c>
      <c r="K16" s="117" t="s">
        <v>550</v>
      </c>
      <c r="L16" s="117" t="s">
        <v>244</v>
      </c>
      <c r="M16" s="117" t="s">
        <v>87</v>
      </c>
      <c r="N16" s="117" t="s">
        <v>54</v>
      </c>
      <c r="O16" s="117" t="s">
        <v>12</v>
      </c>
      <c r="P16" s="117" t="s">
        <v>352</v>
      </c>
      <c r="Q16" s="117" t="s">
        <v>363</v>
      </c>
      <c r="R16" s="117" t="s">
        <v>253</v>
      </c>
      <c r="S16" s="117" t="s">
        <v>243</v>
      </c>
      <c r="T16" s="117" t="s">
        <v>125</v>
      </c>
      <c r="U16" s="117" t="s">
        <v>254</v>
      </c>
    </row>
    <row r="17" spans="1:21">
      <c r="A17" s="106">
        <v>14</v>
      </c>
      <c r="B17" s="1">
        <v>536</v>
      </c>
      <c r="C17" s="107" t="str">
        <f t="shared" si="0"/>
        <v>Bridgend County Borough Council</v>
      </c>
      <c r="D17" s="1" t="s">
        <v>29</v>
      </c>
      <c r="E17" s="1" t="s">
        <v>591</v>
      </c>
      <c r="G17" s="110"/>
      <c r="H17" s="1">
        <v>673</v>
      </c>
      <c r="I17" s="117">
        <v>538</v>
      </c>
      <c r="J17" s="117" t="s">
        <v>364</v>
      </c>
      <c r="K17" s="117" t="s">
        <v>554</v>
      </c>
      <c r="L17" s="117" t="s">
        <v>324</v>
      </c>
      <c r="M17" s="117" t="s">
        <v>87</v>
      </c>
      <c r="N17" s="117" t="s">
        <v>88</v>
      </c>
      <c r="O17" s="117" t="s">
        <v>55</v>
      </c>
      <c r="P17" s="117" t="s">
        <v>364</v>
      </c>
      <c r="Q17" s="117" t="s">
        <v>56</v>
      </c>
      <c r="R17" s="117" t="s">
        <v>487</v>
      </c>
      <c r="S17" s="117" t="s">
        <v>245</v>
      </c>
      <c r="T17" s="117" t="s">
        <v>31</v>
      </c>
      <c r="U17" s="117" t="s">
        <v>488</v>
      </c>
    </row>
    <row r="18" spans="1:21">
      <c r="A18" s="106">
        <v>15</v>
      </c>
      <c r="B18" s="1">
        <v>538</v>
      </c>
      <c r="C18" s="107" t="str">
        <f t="shared" si="0"/>
        <v>The Vale of Glamorgan Council</v>
      </c>
      <c r="D18" s="1" t="s">
        <v>30</v>
      </c>
      <c r="E18" s="1" t="s">
        <v>608</v>
      </c>
      <c r="G18" s="110"/>
      <c r="H18" s="1">
        <v>674</v>
      </c>
      <c r="I18" s="117">
        <v>540</v>
      </c>
      <c r="J18" s="117" t="s">
        <v>365</v>
      </c>
      <c r="K18" s="117" t="s">
        <v>365</v>
      </c>
      <c r="L18" s="117" t="s">
        <v>269</v>
      </c>
      <c r="M18" s="117" t="s">
        <v>366</v>
      </c>
      <c r="N18" s="117" t="s">
        <v>367</v>
      </c>
      <c r="O18" s="117" t="s">
        <v>368</v>
      </c>
      <c r="P18" s="117" t="s">
        <v>369</v>
      </c>
      <c r="Q18" s="117" t="s">
        <v>370</v>
      </c>
      <c r="R18" s="117" t="s">
        <v>74</v>
      </c>
      <c r="S18" s="117" t="s">
        <v>246</v>
      </c>
      <c r="T18" s="117" t="s">
        <v>75</v>
      </c>
      <c r="U18" s="117" t="s">
        <v>76</v>
      </c>
    </row>
    <row r="19" spans="1:21">
      <c r="A19" s="106">
        <v>16</v>
      </c>
      <c r="B19" s="1">
        <v>540</v>
      </c>
      <c r="C19" s="107" t="str">
        <f t="shared" si="0"/>
        <v>Rhondda Cynon Taf C.B.C.</v>
      </c>
      <c r="D19" s="1" t="s">
        <v>100</v>
      </c>
      <c r="E19" s="1" t="s">
        <v>606</v>
      </c>
      <c r="G19" s="110"/>
      <c r="H19" s="1">
        <v>675</v>
      </c>
      <c r="I19" s="117">
        <v>542</v>
      </c>
      <c r="J19" s="117" t="s">
        <v>13</v>
      </c>
      <c r="K19" s="117" t="s">
        <v>561</v>
      </c>
      <c r="L19" s="117" t="s">
        <v>309</v>
      </c>
      <c r="M19" s="117" t="s">
        <v>85</v>
      </c>
      <c r="N19" s="117" t="s">
        <v>89</v>
      </c>
      <c r="O19" s="117" t="s">
        <v>13</v>
      </c>
      <c r="P19" s="117" t="s">
        <v>352</v>
      </c>
      <c r="Q19" s="117" t="s">
        <v>57</v>
      </c>
      <c r="R19" s="117" t="s">
        <v>489</v>
      </c>
      <c r="S19" s="117" t="s">
        <v>247</v>
      </c>
      <c r="T19" s="117" t="s">
        <v>325</v>
      </c>
      <c r="U19" s="117" t="s">
        <v>490</v>
      </c>
    </row>
    <row r="20" spans="1:21">
      <c r="A20" s="106">
        <v>17</v>
      </c>
      <c r="B20" s="1">
        <v>542</v>
      </c>
      <c r="C20" s="107" t="str">
        <f t="shared" si="0"/>
        <v>Merthyr Tydfil County Borough Council</v>
      </c>
      <c r="D20" s="1" t="s">
        <v>32</v>
      </c>
      <c r="E20" s="1" t="s">
        <v>600</v>
      </c>
      <c r="G20" s="110"/>
      <c r="H20" s="1">
        <v>676</v>
      </c>
      <c r="I20" s="117">
        <v>544</v>
      </c>
      <c r="J20" s="117" t="s">
        <v>371</v>
      </c>
      <c r="K20" s="117" t="s">
        <v>565</v>
      </c>
      <c r="L20" s="117" t="s">
        <v>304</v>
      </c>
      <c r="M20" s="117" t="s">
        <v>372</v>
      </c>
      <c r="N20" s="117" t="s">
        <v>97</v>
      </c>
      <c r="O20" s="117" t="s">
        <v>90</v>
      </c>
      <c r="P20" s="117" t="s">
        <v>373</v>
      </c>
      <c r="Q20" s="117" t="s">
        <v>374</v>
      </c>
      <c r="R20" s="117" t="s">
        <v>327</v>
      </c>
      <c r="S20" s="117" t="s">
        <v>246</v>
      </c>
      <c r="T20" s="117" t="s">
        <v>34</v>
      </c>
      <c r="U20" s="117" t="s">
        <v>328</v>
      </c>
    </row>
    <row r="21" spans="1:21">
      <c r="A21" s="106">
        <v>18</v>
      </c>
      <c r="B21" s="1">
        <v>544</v>
      </c>
      <c r="C21" s="107" t="str">
        <f t="shared" si="0"/>
        <v>Caerphilly County Borough Council</v>
      </c>
      <c r="D21" s="1" t="s">
        <v>33</v>
      </c>
      <c r="E21" s="1" t="s">
        <v>592</v>
      </c>
      <c r="G21" s="110"/>
      <c r="H21" s="1">
        <v>677</v>
      </c>
      <c r="I21" s="117">
        <v>545</v>
      </c>
      <c r="J21" s="117" t="s">
        <v>375</v>
      </c>
      <c r="K21" s="117" t="s">
        <v>375</v>
      </c>
      <c r="L21" s="117" t="s">
        <v>305</v>
      </c>
      <c r="M21" s="117" t="s">
        <v>91</v>
      </c>
      <c r="N21" s="117" t="s">
        <v>85</v>
      </c>
      <c r="O21" s="117" t="s">
        <v>58</v>
      </c>
      <c r="P21" s="117" t="s">
        <v>352</v>
      </c>
      <c r="Q21" s="117" t="s">
        <v>376</v>
      </c>
      <c r="R21" s="117" t="s">
        <v>491</v>
      </c>
      <c r="S21" s="117" t="s">
        <v>248</v>
      </c>
      <c r="T21" s="117" t="s">
        <v>36</v>
      </c>
      <c r="U21" s="117" t="s">
        <v>492</v>
      </c>
    </row>
    <row r="22" spans="1:21">
      <c r="A22" s="106">
        <v>19</v>
      </c>
      <c r="B22" s="1">
        <v>545</v>
      </c>
      <c r="C22" s="107" t="str">
        <f t="shared" si="0"/>
        <v>Blaenau Gwent County Borough Council</v>
      </c>
      <c r="D22" s="1" t="s">
        <v>35</v>
      </c>
      <c r="E22" s="1" t="s">
        <v>590</v>
      </c>
      <c r="G22" s="110"/>
      <c r="H22" s="1">
        <v>678</v>
      </c>
      <c r="I22" s="117">
        <v>546</v>
      </c>
      <c r="J22" s="117" t="s">
        <v>14</v>
      </c>
      <c r="K22" s="117" t="s">
        <v>14</v>
      </c>
      <c r="L22" s="117" t="s">
        <v>270</v>
      </c>
      <c r="M22" s="117" t="s">
        <v>85</v>
      </c>
      <c r="N22" s="117" t="s">
        <v>352</v>
      </c>
      <c r="O22" s="117" t="s">
        <v>92</v>
      </c>
      <c r="P22" s="117" t="s">
        <v>352</v>
      </c>
      <c r="Q22" s="117" t="s">
        <v>377</v>
      </c>
      <c r="R22" s="117" t="s">
        <v>493</v>
      </c>
      <c r="S22" s="117" t="s">
        <v>248</v>
      </c>
      <c r="T22" s="117" t="s">
        <v>38</v>
      </c>
      <c r="U22" s="117" t="s">
        <v>494</v>
      </c>
    </row>
    <row r="23" spans="1:21">
      <c r="A23" s="106">
        <v>20</v>
      </c>
      <c r="B23" s="1">
        <v>546</v>
      </c>
      <c r="C23" s="107" t="str">
        <f t="shared" si="0"/>
        <v>Torfaen County Borough Council</v>
      </c>
      <c r="D23" s="1" t="s">
        <v>37</v>
      </c>
      <c r="E23" s="1" t="s">
        <v>609</v>
      </c>
      <c r="G23" s="110"/>
      <c r="H23" s="1">
        <v>679</v>
      </c>
      <c r="I23" s="117">
        <v>548</v>
      </c>
      <c r="J23" s="117" t="s">
        <v>98</v>
      </c>
      <c r="K23" s="117" t="s">
        <v>575</v>
      </c>
      <c r="L23" s="117" t="s">
        <v>271</v>
      </c>
      <c r="M23" s="117" t="s">
        <v>80</v>
      </c>
      <c r="N23" s="117" t="s">
        <v>113</v>
      </c>
      <c r="O23" s="117" t="s">
        <v>114</v>
      </c>
      <c r="P23" s="117" t="s">
        <v>98</v>
      </c>
      <c r="Q23" s="117" t="s">
        <v>115</v>
      </c>
      <c r="R23" s="117" t="s">
        <v>731</v>
      </c>
      <c r="S23" s="117" t="s">
        <v>248</v>
      </c>
      <c r="T23" s="117" t="s">
        <v>272</v>
      </c>
      <c r="U23" s="117" t="s">
        <v>730</v>
      </c>
    </row>
    <row r="24" spans="1:21">
      <c r="A24" s="106">
        <v>21</v>
      </c>
      <c r="B24" s="1">
        <v>548</v>
      </c>
      <c r="C24" s="107" t="str">
        <f t="shared" si="0"/>
        <v>Monmouthshire County Council</v>
      </c>
      <c r="D24" s="1" t="s">
        <v>39</v>
      </c>
      <c r="E24" s="1" t="s">
        <v>601</v>
      </c>
      <c r="G24" s="110"/>
      <c r="H24" s="1">
        <v>680</v>
      </c>
      <c r="I24" s="117">
        <v>550</v>
      </c>
      <c r="J24" s="117" t="s">
        <v>93</v>
      </c>
      <c r="K24" s="117" t="s">
        <v>578</v>
      </c>
      <c r="L24" s="117" t="s">
        <v>326</v>
      </c>
      <c r="M24" s="117" t="s">
        <v>85</v>
      </c>
      <c r="N24" s="117" t="s">
        <v>264</v>
      </c>
      <c r="O24" s="117" t="s">
        <v>93</v>
      </c>
      <c r="P24" s="117" t="s">
        <v>352</v>
      </c>
      <c r="Q24" s="117" t="s">
        <v>378</v>
      </c>
      <c r="R24" s="117" t="s">
        <v>495</v>
      </c>
      <c r="S24" s="117" t="s">
        <v>249</v>
      </c>
      <c r="T24" s="117" t="s">
        <v>119</v>
      </c>
      <c r="U24" s="117" t="s">
        <v>496</v>
      </c>
    </row>
    <row r="25" spans="1:21">
      <c r="A25" s="106">
        <v>22</v>
      </c>
      <c r="B25" s="1">
        <v>550</v>
      </c>
      <c r="C25" s="107" t="str">
        <f>IF(Lang="Eng",D25,IF(Lang="Cym",E25,""))</f>
        <v>Newport City Borough Council</v>
      </c>
      <c r="D25" s="1" t="s">
        <v>59</v>
      </c>
      <c r="E25" s="1" t="s">
        <v>603</v>
      </c>
      <c r="G25" s="111"/>
      <c r="H25" s="1">
        <v>681</v>
      </c>
      <c r="I25" s="117">
        <v>552</v>
      </c>
      <c r="J25" s="117" t="s">
        <v>15</v>
      </c>
      <c r="K25" s="117" t="s">
        <v>582</v>
      </c>
      <c r="L25" s="117" t="s">
        <v>126</v>
      </c>
      <c r="M25" s="117" t="s">
        <v>80</v>
      </c>
      <c r="N25" s="117" t="s">
        <v>94</v>
      </c>
      <c r="O25" s="117" t="s">
        <v>15</v>
      </c>
      <c r="P25" s="117" t="s">
        <v>352</v>
      </c>
      <c r="Q25" s="117" t="s">
        <v>379</v>
      </c>
      <c r="R25" s="117" t="s">
        <v>497</v>
      </c>
      <c r="S25" s="117" t="s">
        <v>250</v>
      </c>
      <c r="T25" s="117" t="s">
        <v>255</v>
      </c>
      <c r="U25" s="117" t="s">
        <v>306</v>
      </c>
    </row>
    <row r="26" spans="1:21">
      <c r="A26" s="112">
        <v>23</v>
      </c>
      <c r="B26" s="113">
        <v>552</v>
      </c>
      <c r="C26" s="107" t="str">
        <f t="shared" si="0"/>
        <v>Cardiff County Council</v>
      </c>
      <c r="D26" s="1" t="s">
        <v>60</v>
      </c>
      <c r="E26" s="1" t="s">
        <v>593</v>
      </c>
    </row>
    <row r="29" spans="1:21">
      <c r="B29" s="114">
        <f>VLOOKUP(FrontPage!$C$12,Authority,2,FALSE)</f>
        <v>0</v>
      </c>
      <c r="C29" s="115" t="str">
        <f>IF(UANumber=0,"",IF(FrontPage!P7=2,VLOOKUP(UANumber,Addresses,2,FALSE),VLOOKUP(UANumber,Addresses,3,FALSE)))</f>
        <v/>
      </c>
    </row>
    <row r="32" spans="1:21" ht="13.5" customHeight="1"/>
    <row r="33" spans="4:9" ht="13.5" customHeight="1">
      <c r="D33" s="116" t="s">
        <v>71</v>
      </c>
      <c r="E33" s="116" t="s">
        <v>338</v>
      </c>
      <c r="F33" s="116" t="s">
        <v>503</v>
      </c>
      <c r="G33" s="116" t="s">
        <v>504</v>
      </c>
      <c r="H33" s="116" t="s">
        <v>505</v>
      </c>
      <c r="I33" s="116" t="s">
        <v>506</v>
      </c>
    </row>
    <row r="34" spans="4:9" ht="13.5" customHeight="1">
      <c r="D34" s="97">
        <v>512</v>
      </c>
      <c r="E34" s="98" t="s">
        <v>345</v>
      </c>
      <c r="F34" s="98" t="s">
        <v>507</v>
      </c>
      <c r="G34" s="98" t="s">
        <v>508</v>
      </c>
      <c r="H34" s="98" t="s">
        <v>509</v>
      </c>
      <c r="I34" s="98" t="s">
        <v>510</v>
      </c>
    </row>
    <row r="35" spans="4:9" ht="13.5" customHeight="1">
      <c r="D35" s="97">
        <v>514</v>
      </c>
      <c r="E35" s="98" t="s">
        <v>44</v>
      </c>
      <c r="F35" s="98" t="s">
        <v>44</v>
      </c>
      <c r="G35" s="98" t="s">
        <v>511</v>
      </c>
      <c r="H35" s="98" t="s">
        <v>512</v>
      </c>
      <c r="I35" s="98" t="s">
        <v>513</v>
      </c>
    </row>
    <row r="36" spans="4:9" ht="13.5" customHeight="1">
      <c r="D36" s="97">
        <v>516</v>
      </c>
      <c r="E36" s="98" t="s">
        <v>4</v>
      </c>
      <c r="F36" s="98" t="s">
        <v>4</v>
      </c>
      <c r="G36" s="98" t="s">
        <v>514</v>
      </c>
      <c r="H36" s="98" t="s">
        <v>515</v>
      </c>
      <c r="I36" s="98" t="s">
        <v>516</v>
      </c>
    </row>
    <row r="37" spans="4:9" ht="13.5" customHeight="1">
      <c r="D37" s="97">
        <v>518</v>
      </c>
      <c r="E37" s="98" t="s">
        <v>5</v>
      </c>
      <c r="F37" s="98" t="s">
        <v>517</v>
      </c>
      <c r="G37" s="98" t="s">
        <v>518</v>
      </c>
      <c r="H37" s="98" t="s">
        <v>519</v>
      </c>
      <c r="I37" s="98" t="s">
        <v>520</v>
      </c>
    </row>
    <row r="38" spans="4:9" ht="13.5" customHeight="1">
      <c r="D38" s="97">
        <v>520</v>
      </c>
      <c r="E38" s="98" t="s">
        <v>6</v>
      </c>
      <c r="F38" s="98" t="s">
        <v>521</v>
      </c>
      <c r="G38" s="98" t="s">
        <v>522</v>
      </c>
      <c r="H38" s="98" t="s">
        <v>523</v>
      </c>
      <c r="I38" s="98" t="s">
        <v>524</v>
      </c>
    </row>
    <row r="39" spans="4:9" ht="13.5" customHeight="1">
      <c r="D39" s="97">
        <v>522</v>
      </c>
      <c r="E39" s="98" t="s">
        <v>7</v>
      </c>
      <c r="F39" s="98" t="s">
        <v>525</v>
      </c>
      <c r="G39" s="98" t="s">
        <v>526</v>
      </c>
      <c r="H39" s="98" t="s">
        <v>527</v>
      </c>
      <c r="I39" s="98" t="s">
        <v>528</v>
      </c>
    </row>
    <row r="40" spans="4:9" ht="13.5" customHeight="1">
      <c r="D40" s="97">
        <v>524</v>
      </c>
      <c r="E40" s="98" t="s">
        <v>8</v>
      </c>
      <c r="F40" s="98" t="s">
        <v>8</v>
      </c>
      <c r="G40" s="98" t="s">
        <v>529</v>
      </c>
      <c r="H40" s="98" t="s">
        <v>530</v>
      </c>
      <c r="I40" s="98" t="s">
        <v>531</v>
      </c>
    </row>
    <row r="41" spans="4:9" ht="13.5" customHeight="1">
      <c r="D41" s="97">
        <v>526</v>
      </c>
      <c r="E41" s="98" t="s">
        <v>9</v>
      </c>
      <c r="F41" s="98" t="s">
        <v>9</v>
      </c>
      <c r="G41" s="98" t="s">
        <v>532</v>
      </c>
      <c r="H41" s="98" t="s">
        <v>528</v>
      </c>
      <c r="I41" s="98" t="s">
        <v>533</v>
      </c>
    </row>
    <row r="42" spans="4:9" ht="13.5" customHeight="1">
      <c r="D42" s="97">
        <v>528</v>
      </c>
      <c r="E42" s="98" t="s">
        <v>10</v>
      </c>
      <c r="F42" s="98" t="s">
        <v>534</v>
      </c>
      <c r="G42" s="98" t="s">
        <v>535</v>
      </c>
      <c r="H42" s="98" t="s">
        <v>536</v>
      </c>
      <c r="I42" s="98" t="s">
        <v>537</v>
      </c>
    </row>
    <row r="43" spans="4:9" ht="13.5" customHeight="1">
      <c r="D43" s="97">
        <v>530</v>
      </c>
      <c r="E43" s="98" t="s">
        <v>73</v>
      </c>
      <c r="F43" s="98" t="s">
        <v>538</v>
      </c>
      <c r="G43" s="98" t="s">
        <v>539</v>
      </c>
      <c r="H43" s="98" t="s">
        <v>540</v>
      </c>
      <c r="I43" s="98" t="s">
        <v>541</v>
      </c>
    </row>
    <row r="44" spans="4:9" ht="13.5" customHeight="1">
      <c r="D44" s="97">
        <v>532</v>
      </c>
      <c r="E44" s="98" t="s">
        <v>11</v>
      </c>
      <c r="F44" s="98" t="s">
        <v>542</v>
      </c>
      <c r="G44" s="98" t="s">
        <v>543</v>
      </c>
      <c r="H44" s="98" t="s">
        <v>544</v>
      </c>
      <c r="I44" s="98" t="s">
        <v>545</v>
      </c>
    </row>
    <row r="45" spans="4:9" ht="13.5" customHeight="1">
      <c r="D45" s="97">
        <v>534</v>
      </c>
      <c r="E45" s="98" t="s">
        <v>362</v>
      </c>
      <c r="F45" s="98" t="s">
        <v>546</v>
      </c>
      <c r="G45" s="98" t="s">
        <v>547</v>
      </c>
      <c r="H45" s="98" t="s">
        <v>548</v>
      </c>
      <c r="I45" s="98" t="s">
        <v>549</v>
      </c>
    </row>
    <row r="46" spans="4:9" ht="13.5" customHeight="1">
      <c r="D46" s="97">
        <v>536</v>
      </c>
      <c r="E46" s="98" t="s">
        <v>12</v>
      </c>
      <c r="F46" s="98" t="s">
        <v>550</v>
      </c>
      <c r="G46" s="98" t="s">
        <v>551</v>
      </c>
      <c r="H46" s="98" t="s">
        <v>552</v>
      </c>
      <c r="I46" s="98" t="s">
        <v>553</v>
      </c>
    </row>
    <row r="47" spans="4:9" ht="13.5" customHeight="1">
      <c r="D47" s="97">
        <v>538</v>
      </c>
      <c r="E47" s="98" t="s">
        <v>364</v>
      </c>
      <c r="F47" s="98" t="s">
        <v>554</v>
      </c>
      <c r="G47" s="98" t="s">
        <v>555</v>
      </c>
      <c r="H47" s="98" t="s">
        <v>556</v>
      </c>
      <c r="I47" s="98" t="s">
        <v>557</v>
      </c>
    </row>
    <row r="48" spans="4:9" ht="13.5" customHeight="1">
      <c r="D48" s="97">
        <v>540</v>
      </c>
      <c r="E48" s="98" t="s">
        <v>365</v>
      </c>
      <c r="F48" s="98" t="s">
        <v>365</v>
      </c>
      <c r="G48" s="98" t="s">
        <v>558</v>
      </c>
      <c r="H48" s="98" t="s">
        <v>559</v>
      </c>
      <c r="I48" s="98" t="s">
        <v>560</v>
      </c>
    </row>
    <row r="49" spans="4:9" ht="13.5" customHeight="1">
      <c r="D49" s="97">
        <v>542</v>
      </c>
      <c r="E49" s="98" t="s">
        <v>13</v>
      </c>
      <c r="F49" s="98" t="s">
        <v>561</v>
      </c>
      <c r="G49" s="98" t="s">
        <v>562</v>
      </c>
      <c r="H49" s="98" t="s">
        <v>563</v>
      </c>
      <c r="I49" s="98" t="s">
        <v>564</v>
      </c>
    </row>
    <row r="50" spans="4:9" ht="13.5" customHeight="1">
      <c r="D50" s="97">
        <v>544</v>
      </c>
      <c r="E50" s="98" t="s">
        <v>371</v>
      </c>
      <c r="F50" s="98" t="s">
        <v>565</v>
      </c>
      <c r="G50" s="98" t="s">
        <v>566</v>
      </c>
      <c r="H50" s="98" t="s">
        <v>567</v>
      </c>
      <c r="I50" s="98" t="s">
        <v>568</v>
      </c>
    </row>
    <row r="51" spans="4:9" ht="13.5" customHeight="1">
      <c r="D51" s="97">
        <v>545</v>
      </c>
      <c r="E51" s="98" t="s">
        <v>375</v>
      </c>
      <c r="F51" s="98" t="s">
        <v>375</v>
      </c>
      <c r="G51" s="98" t="s">
        <v>569</v>
      </c>
      <c r="H51" s="98" t="s">
        <v>570</v>
      </c>
      <c r="I51" s="98" t="s">
        <v>571</v>
      </c>
    </row>
    <row r="52" spans="4:9" ht="13.5" customHeight="1">
      <c r="D52" s="97">
        <v>546</v>
      </c>
      <c r="E52" s="98" t="s">
        <v>14</v>
      </c>
      <c r="F52" s="98" t="s">
        <v>14</v>
      </c>
      <c r="G52" s="98" t="s">
        <v>572</v>
      </c>
      <c r="H52" s="98" t="s">
        <v>573</v>
      </c>
      <c r="I52" s="98" t="s">
        <v>574</v>
      </c>
    </row>
    <row r="53" spans="4:9" ht="13.5" customHeight="1">
      <c r="D53" s="97">
        <v>548</v>
      </c>
      <c r="E53" s="98" t="s">
        <v>98</v>
      </c>
      <c r="F53" s="98" t="s">
        <v>575</v>
      </c>
      <c r="G53" s="98" t="s">
        <v>576</v>
      </c>
      <c r="H53" s="98" t="s">
        <v>520</v>
      </c>
      <c r="I53" s="98" t="s">
        <v>577</v>
      </c>
    </row>
    <row r="54" spans="4:9" ht="13.5" customHeight="1">
      <c r="D54" s="97">
        <v>550</v>
      </c>
      <c r="E54" s="98" t="s">
        <v>93</v>
      </c>
      <c r="F54" s="98" t="s">
        <v>578</v>
      </c>
      <c r="G54" s="98" t="s">
        <v>579</v>
      </c>
      <c r="H54" s="98" t="s">
        <v>580</v>
      </c>
      <c r="I54" s="98" t="s">
        <v>581</v>
      </c>
    </row>
    <row r="55" spans="4:9" ht="13.5" customHeight="1">
      <c r="D55" s="97">
        <v>552</v>
      </c>
      <c r="E55" s="98" t="s">
        <v>15</v>
      </c>
      <c r="F55" s="98" t="s">
        <v>582</v>
      </c>
      <c r="G55" s="98" t="s">
        <v>583</v>
      </c>
      <c r="H55" s="98" t="s">
        <v>584</v>
      </c>
      <c r="I55" s="98" t="s">
        <v>585</v>
      </c>
    </row>
    <row r="56" spans="4:9" ht="13.5" customHeight="1"/>
    <row r="57" spans="4:9" ht="13.5" customHeight="1"/>
  </sheetData>
  <customSheetViews>
    <customSheetView guid="{4208BC9E-2AAB-4DAD-86BE-444012070AEC}" fitToPage="1" state="hidden" showRuler="0">
      <pageMargins left="0" right="0" top="0" bottom="0" header="0" footer="0"/>
      <pageSetup paperSize="8" scale="53" orientation="landscape" horizontalDpi="300" r:id="rId1"/>
      <headerFooter alignWithMargins="0"/>
    </customSheetView>
  </customSheetViews>
  <phoneticPr fontId="6" type="noConversion"/>
  <pageMargins left="0" right="0" top="0" bottom="0" header="0" footer="0"/>
  <pageSetup paperSize="8" scale="66" orientation="landscape" horizontalDpi="300" r:id="rId2"/>
  <headerFooter alignWithMargins="0"/>
  <legacyDrawing r:id="rId3"/>
  <tableParts count="1">
    <tablePart r:id="rId4"/>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0000"/>
  </sheetPr>
  <dimension ref="A1:H77"/>
  <sheetViews>
    <sheetView topLeftCell="D11" zoomScale="70" zoomScaleNormal="70" workbookViewId="0">
      <selection activeCell="E21" sqref="E21"/>
    </sheetView>
  </sheetViews>
  <sheetFormatPr defaultRowHeight="17.25" customHeight="1"/>
  <cols>
    <col min="1" max="1" width="5.3046875" style="142" customWidth="1"/>
    <col min="2" max="2" width="9.765625" style="142" customWidth="1"/>
    <col min="3" max="3" width="5.3046875" style="142" customWidth="1"/>
    <col min="4" max="4" width="6.84375" style="142" customWidth="1"/>
    <col min="5" max="5" width="69.69140625" style="133" customWidth="1"/>
    <col min="6" max="6" width="84.84375" customWidth="1"/>
    <col min="7" max="7" width="13.23046875" customWidth="1"/>
    <col min="8" max="8" width="6.61328125" customWidth="1"/>
    <col min="9" max="9" width="6.3046875" customWidth="1"/>
    <col min="10" max="10" width="7.3046875" customWidth="1"/>
  </cols>
  <sheetData>
    <row r="1" spans="1:8" ht="17.25" customHeight="1">
      <c r="A1" s="142" t="s">
        <v>615</v>
      </c>
      <c r="B1" s="142" t="s">
        <v>622</v>
      </c>
      <c r="C1" s="142" t="s">
        <v>623</v>
      </c>
      <c r="D1" s="142" t="s">
        <v>621</v>
      </c>
      <c r="E1" s="132" t="s">
        <v>273</v>
      </c>
      <c r="F1" s="38" t="s">
        <v>274</v>
      </c>
      <c r="G1" s="38" t="s">
        <v>275</v>
      </c>
      <c r="H1" s="38" t="s">
        <v>619</v>
      </c>
    </row>
    <row r="2" spans="1:8" ht="17.25" customHeight="1">
      <c r="A2" s="143" t="s">
        <v>620</v>
      </c>
      <c r="B2" s="144" t="s">
        <v>617</v>
      </c>
      <c r="C2" s="144"/>
      <c r="D2" s="144"/>
      <c r="E2" s="134" t="str">
        <f>"23 FEBRUARY "&amp;LEFT(year,4)</f>
        <v>23 FEBRUARY 2026</v>
      </c>
      <c r="F2" s="126" t="str">
        <f>"23 CHWEFROR "&amp;LEFT(year,4)</f>
        <v>23 CHWEFROR 2026</v>
      </c>
      <c r="G2" t="str">
        <f t="shared" ref="G2:G59" si="0">IF(Lang="Eng",E2,IF(Lang="Cym",F2,""))</f>
        <v>23 FEBRUARY 2026</v>
      </c>
      <c r="H2" s="38" t="s">
        <v>619</v>
      </c>
    </row>
    <row r="3" spans="1:8" ht="17.25" customHeight="1">
      <c r="A3" s="143" t="s">
        <v>620</v>
      </c>
      <c r="B3" s="144" t="s">
        <v>617</v>
      </c>
      <c r="C3" s="144"/>
      <c r="D3" s="144"/>
      <c r="E3" s="135" t="s">
        <v>1</v>
      </c>
      <c r="F3" s="124" t="s">
        <v>277</v>
      </c>
      <c r="G3" t="str">
        <f t="shared" si="0"/>
        <v>Billing Authorities only</v>
      </c>
      <c r="H3" s="38" t="s">
        <v>619</v>
      </c>
    </row>
    <row r="4" spans="1:8" ht="17.25" customHeight="1">
      <c r="A4" s="143" t="s">
        <v>620</v>
      </c>
      <c r="B4" s="144" t="s">
        <v>617</v>
      </c>
      <c r="C4" s="144"/>
      <c r="D4" s="144"/>
      <c r="E4" s="135" t="s">
        <v>67</v>
      </c>
      <c r="F4" s="123" t="s">
        <v>280</v>
      </c>
      <c r="G4" t="str">
        <f t="shared" si="0"/>
        <v>E-mail:</v>
      </c>
      <c r="H4" s="38" t="s">
        <v>619</v>
      </c>
    </row>
    <row r="5" spans="1:8" ht="17.25" customHeight="1">
      <c r="A5" s="143" t="s">
        <v>620</v>
      </c>
      <c r="B5" s="144" t="s">
        <v>617</v>
      </c>
      <c r="C5" s="144"/>
      <c r="D5" s="144"/>
      <c r="E5" s="135" t="s">
        <v>230</v>
      </c>
      <c r="F5" s="123" t="s">
        <v>283</v>
      </c>
      <c r="G5" t="str">
        <f t="shared" si="0"/>
        <v>For any enquiries please contact:</v>
      </c>
      <c r="H5" s="38" t="s">
        <v>619</v>
      </c>
    </row>
    <row r="6" spans="1:8" ht="17.25" customHeight="1">
      <c r="A6" s="143" t="s">
        <v>620</v>
      </c>
      <c r="B6" s="144" t="s">
        <v>617</v>
      </c>
      <c r="C6" s="144"/>
      <c r="D6" s="144"/>
      <c r="E6" s="136" t="s">
        <v>387</v>
      </c>
      <c r="F6" s="125" t="s">
        <v>388</v>
      </c>
      <c r="G6" t="str">
        <f t="shared" si="0"/>
        <v xml:space="preserve">FOR RETURN BY </v>
      </c>
      <c r="H6" s="38" t="s">
        <v>619</v>
      </c>
    </row>
    <row r="7" spans="1:8" ht="17.25" customHeight="1">
      <c r="A7" s="143" t="s">
        <v>620</v>
      </c>
      <c r="B7" s="144" t="s">
        <v>617</v>
      </c>
      <c r="C7" s="144"/>
      <c r="D7" s="144"/>
      <c r="E7" s="135" t="s">
        <v>66</v>
      </c>
      <c r="F7" s="123" t="s">
        <v>279</v>
      </c>
      <c r="G7" t="str">
        <f t="shared" si="0"/>
        <v>Name:</v>
      </c>
      <c r="H7" s="38" t="s">
        <v>619</v>
      </c>
    </row>
    <row r="8" spans="1:8" ht="17.25" customHeight="1">
      <c r="A8" s="143" t="s">
        <v>620</v>
      </c>
      <c r="B8" s="144" t="s">
        <v>617</v>
      </c>
      <c r="C8" s="144"/>
      <c r="D8" s="144"/>
      <c r="E8" s="137" t="s">
        <v>310</v>
      </c>
      <c r="F8" s="124" t="s">
        <v>311</v>
      </c>
      <c r="G8" t="str">
        <f t="shared" si="0"/>
        <v>ndrforms@gov.wales</v>
      </c>
      <c r="H8" s="38" t="s">
        <v>619</v>
      </c>
    </row>
    <row r="9" spans="1:8" ht="17.25" customHeight="1">
      <c r="A9" s="143" t="s">
        <v>620</v>
      </c>
      <c r="B9" s="144" t="s">
        <v>617</v>
      </c>
      <c r="C9" s="144"/>
      <c r="D9" s="144"/>
      <c r="E9" s="135" t="s">
        <v>127</v>
      </c>
      <c r="F9" s="123" t="s">
        <v>276</v>
      </c>
      <c r="G9" t="str">
        <f t="shared" si="0"/>
        <v>Non-domestic rates provisional contributions return</v>
      </c>
      <c r="H9" s="38" t="s">
        <v>619</v>
      </c>
    </row>
    <row r="10" spans="1:8" ht="17.25" customHeight="1">
      <c r="A10" s="143" t="s">
        <v>620</v>
      </c>
      <c r="B10" s="144" t="s">
        <v>617</v>
      </c>
      <c r="C10" s="144"/>
      <c r="D10" s="144"/>
      <c r="E10" s="135" t="s">
        <v>68</v>
      </c>
      <c r="F10" s="123" t="s">
        <v>293</v>
      </c>
      <c r="G10" t="str">
        <f t="shared" si="0"/>
        <v>Number and extension:</v>
      </c>
      <c r="H10" s="38" t="s">
        <v>619</v>
      </c>
    </row>
    <row r="11" spans="1:8" ht="17.25" customHeight="1">
      <c r="A11" s="143" t="s">
        <v>620</v>
      </c>
      <c r="B11" s="144" t="s">
        <v>617</v>
      </c>
      <c r="C11" s="144"/>
      <c r="D11" s="144"/>
      <c r="E11" s="137" t="s">
        <v>64</v>
      </c>
      <c r="F11" s="124" t="s">
        <v>300</v>
      </c>
      <c r="G11" t="str">
        <f t="shared" si="0"/>
        <v>Please amend the details for your authority below if necessary:</v>
      </c>
      <c r="H11" s="38" t="s">
        <v>619</v>
      </c>
    </row>
    <row r="12" spans="1:8" ht="17.25" customHeight="1">
      <c r="A12" s="143" t="s">
        <v>620</v>
      </c>
      <c r="B12" s="144" t="s">
        <v>617</v>
      </c>
      <c r="C12" s="144"/>
      <c r="D12" s="144"/>
      <c r="E12" s="137" t="s">
        <v>295</v>
      </c>
      <c r="F12" s="124" t="s">
        <v>296</v>
      </c>
      <c r="G12" t="str">
        <f t="shared" si="0"/>
        <v xml:space="preserve">Please email a completed spreadsheet to: </v>
      </c>
      <c r="H12" s="38" t="s">
        <v>619</v>
      </c>
    </row>
    <row r="13" spans="1:8" ht="17.25" customHeight="1">
      <c r="A13" s="143" t="s">
        <v>620</v>
      </c>
      <c r="B13" s="144" t="s">
        <v>617</v>
      </c>
      <c r="C13" s="144"/>
      <c r="D13" s="144"/>
      <c r="E13" s="137" t="s">
        <v>307</v>
      </c>
      <c r="F13" s="124" t="s">
        <v>308</v>
      </c>
      <c r="G13" t="str">
        <f t="shared" si="0"/>
        <v>PLEASE ENSURE THAT ALL BLANK CELLS ARE POPULATED WITH ZEROS.</v>
      </c>
      <c r="H13" s="38" t="s">
        <v>619</v>
      </c>
    </row>
    <row r="14" spans="1:8" ht="17.25" customHeight="1">
      <c r="A14" s="143" t="s">
        <v>620</v>
      </c>
      <c r="B14" s="144" t="s">
        <v>617</v>
      </c>
      <c r="C14" s="144"/>
      <c r="D14" s="144"/>
      <c r="E14" s="135" t="s">
        <v>65</v>
      </c>
      <c r="F14" s="123" t="s">
        <v>278</v>
      </c>
      <c r="G14" t="str">
        <f t="shared" si="0"/>
        <v>Please give the name and telephone number of the person who we may contact in case of queries:-</v>
      </c>
      <c r="H14" s="38" t="s">
        <v>619</v>
      </c>
    </row>
    <row r="15" spans="1:8" ht="17.25" customHeight="1">
      <c r="A15" s="143" t="s">
        <v>620</v>
      </c>
      <c r="B15" s="144" t="s">
        <v>617</v>
      </c>
      <c r="C15" s="144"/>
      <c r="D15" s="144"/>
      <c r="E15" s="137" t="s">
        <v>294</v>
      </c>
      <c r="F15" s="124" t="s">
        <v>292</v>
      </c>
      <c r="G15" t="str">
        <f t="shared" si="0"/>
        <v>STD code</v>
      </c>
      <c r="H15" s="38" t="s">
        <v>619</v>
      </c>
    </row>
    <row r="16" spans="1:8" ht="17.25" customHeight="1">
      <c r="A16" s="143" t="s">
        <v>620</v>
      </c>
      <c r="B16" s="144" t="s">
        <v>617</v>
      </c>
      <c r="C16" s="144"/>
      <c r="D16" s="144"/>
      <c r="E16" s="135" t="s">
        <v>110</v>
      </c>
      <c r="F16" s="123" t="s">
        <v>281</v>
      </c>
      <c r="G16" t="str">
        <f t="shared" si="0"/>
        <v>Telephone:</v>
      </c>
      <c r="H16" s="38" t="s">
        <v>619</v>
      </c>
    </row>
    <row r="17" spans="1:8" ht="17.25" customHeight="1">
      <c r="A17" s="143" t="s">
        <v>620</v>
      </c>
      <c r="B17" s="144" t="s">
        <v>617</v>
      </c>
      <c r="C17" s="144"/>
      <c r="D17" s="144"/>
      <c r="E17" s="135" t="s">
        <v>116</v>
      </c>
      <c r="F17" s="123" t="s">
        <v>282</v>
      </c>
      <c r="G17" t="str">
        <f t="shared" si="0"/>
        <v>The information on this form must be submitted to the Welsh Government under Schedule 8 of the Local Government Finance Act 1988</v>
      </c>
      <c r="H17" s="38" t="s">
        <v>619</v>
      </c>
    </row>
    <row r="18" spans="1:8" ht="17.25" customHeight="1">
      <c r="A18" s="143" t="s">
        <v>620</v>
      </c>
      <c r="B18" s="145" t="s">
        <v>618</v>
      </c>
      <c r="C18" s="144"/>
      <c r="D18" s="144"/>
      <c r="E18" s="137" t="s">
        <v>297</v>
      </c>
      <c r="F18" s="124" t="s">
        <v>298</v>
      </c>
      <c r="G18" t="str">
        <f t="shared" si="0"/>
        <v xml:space="preserve">Authority code: </v>
      </c>
      <c r="H18" s="38" t="s">
        <v>619</v>
      </c>
    </row>
    <row r="19" spans="1:8" ht="17.25" customHeight="1">
      <c r="A19" s="143" t="s">
        <v>620</v>
      </c>
      <c r="B19" s="145" t="s">
        <v>618</v>
      </c>
      <c r="C19" s="144"/>
      <c r="D19" s="144"/>
      <c r="E19" s="137" t="s">
        <v>301</v>
      </c>
      <c r="F19" s="124" t="s">
        <v>299</v>
      </c>
      <c r="G19" t="str">
        <f t="shared" si="0"/>
        <v xml:space="preserve">Authority: </v>
      </c>
      <c r="H19" s="38" t="s">
        <v>619</v>
      </c>
    </row>
    <row r="20" spans="1:8" ht="17.25" customHeight="1">
      <c r="A20" s="143" t="s">
        <v>620</v>
      </c>
      <c r="B20" s="145" t="s">
        <v>618</v>
      </c>
      <c r="C20" s="144"/>
      <c r="D20" s="144"/>
      <c r="E20" s="181" t="s">
        <v>748</v>
      </c>
      <c r="F20" s="181" t="s">
        <v>752</v>
      </c>
      <c r="G20" t="str">
        <f t="shared" ref="G20:G31" si="1">IF(Lang="Eng",E20,IF(Lang="Cym",F20,""))</f>
        <v>Multipliers</v>
      </c>
      <c r="H20" s="38" t="s">
        <v>619</v>
      </c>
    </row>
    <row r="21" spans="1:8" ht="17.25" customHeight="1">
      <c r="A21" s="143" t="s">
        <v>620</v>
      </c>
      <c r="B21" s="145" t="s">
        <v>618</v>
      </c>
      <c r="C21" s="144"/>
      <c r="D21" s="144"/>
      <c r="E21" s="181" t="s">
        <v>668</v>
      </c>
      <c r="F21" s="181" t="s">
        <v>732</v>
      </c>
      <c r="G21" t="str">
        <f t="shared" si="1"/>
        <v>Column 1</v>
      </c>
      <c r="H21" s="38" t="s">
        <v>619</v>
      </c>
    </row>
    <row r="22" spans="1:8" ht="17.25" customHeight="1">
      <c r="A22" s="143" t="s">
        <v>620</v>
      </c>
      <c r="B22" s="145" t="s">
        <v>618</v>
      </c>
      <c r="C22" s="144"/>
      <c r="D22" s="144"/>
      <c r="E22" s="181" t="s">
        <v>669</v>
      </c>
      <c r="F22" s="181" t="s">
        <v>733</v>
      </c>
      <c r="G22" t="str">
        <f t="shared" si="1"/>
        <v>Column 2</v>
      </c>
      <c r="H22" s="38" t="s">
        <v>619</v>
      </c>
    </row>
    <row r="23" spans="1:8" ht="17.25" customHeight="1">
      <c r="A23" s="143" t="s">
        <v>620</v>
      </c>
      <c r="B23" s="145" t="s">
        <v>618</v>
      </c>
      <c r="C23" s="144"/>
      <c r="D23" s="144"/>
      <c r="E23" s="181" t="s">
        <v>670</v>
      </c>
      <c r="F23" s="181" t="s">
        <v>734</v>
      </c>
      <c r="G23" t="str">
        <f t="shared" si="1"/>
        <v>Column 3</v>
      </c>
      <c r="H23" s="38" t="s">
        <v>619</v>
      </c>
    </row>
    <row r="24" spans="1:8" ht="17.25" customHeight="1">
      <c r="A24" s="143" t="s">
        <v>620</v>
      </c>
      <c r="B24" s="145" t="s">
        <v>618</v>
      </c>
      <c r="C24" s="144"/>
      <c r="D24" s="144"/>
      <c r="E24" s="181" t="s">
        <v>671</v>
      </c>
      <c r="F24" s="181" t="s">
        <v>735</v>
      </c>
      <c r="G24" t="str">
        <f t="shared" ref="G24:G27" si="2">IF(Lang="Eng",E24,IF(Lang="Cym",F24,""))</f>
        <v>Column 4</v>
      </c>
      <c r="H24" s="38" t="s">
        <v>619</v>
      </c>
    </row>
    <row r="25" spans="1:8" ht="17.25" customHeight="1">
      <c r="A25" s="143" t="s">
        <v>620</v>
      </c>
      <c r="B25" s="145" t="s">
        <v>618</v>
      </c>
      <c r="C25" s="144"/>
      <c r="D25" s="144"/>
      <c r="E25" s="136" t="s">
        <v>638</v>
      </c>
      <c r="F25" s="123" t="s">
        <v>330</v>
      </c>
      <c r="G25" t="str">
        <f t="shared" si="2"/>
        <v>Preliminary information (lines 210 and 220)</v>
      </c>
      <c r="H25" s="38" t="s">
        <v>619</v>
      </c>
    </row>
    <row r="26" spans="1:8" ht="17.25" customHeight="1">
      <c r="A26" s="143" t="s">
        <v>620</v>
      </c>
      <c r="B26" s="145" t="s">
        <v>618</v>
      </c>
      <c r="C26" s="146">
        <v>1</v>
      </c>
      <c r="D26" s="144">
        <v>210</v>
      </c>
      <c r="E26" s="130" t="str">
        <f>"Number of hereditaments on the rating list as at 31 December "</f>
        <v xml:space="preserve">Number of hereditaments on the rating list as at 31 December </v>
      </c>
      <c r="F26" s="127" t="str">
        <f>"Nifer yr hereditementau ar y rhestr ardrethu ar 31 Rhagfyr "</f>
        <v xml:space="preserve">Nifer yr hereditementau ar y rhestr ardrethu ar 31 Rhagfyr </v>
      </c>
      <c r="G26" t="str">
        <f t="shared" si="2"/>
        <v xml:space="preserve">Number of hereditaments on the rating list as at 31 December </v>
      </c>
      <c r="H26" s="38" t="s">
        <v>619</v>
      </c>
    </row>
    <row r="27" spans="1:8" ht="17.25" customHeight="1">
      <c r="A27" s="143" t="s">
        <v>616</v>
      </c>
      <c r="B27" s="145" t="s">
        <v>618</v>
      </c>
      <c r="C27" s="146">
        <v>2</v>
      </c>
      <c r="D27" s="144">
        <v>220</v>
      </c>
      <c r="E27" s="130" t="str">
        <f>"Aggregate rateable value on the rating list as at 31 December"</f>
        <v>Aggregate rateable value on the rating list as at 31 December</v>
      </c>
      <c r="F27" s="127" t="str">
        <f>"Cyfanswm gwerth ardrethol ar y rhestr ardrethu ar 31 Rhagfyr "</f>
        <v xml:space="preserve">Cyfanswm gwerth ardrethol ar y rhestr ardrethu ar 31 Rhagfyr </v>
      </c>
      <c r="G27" t="str">
        <f t="shared" si="2"/>
        <v>Aggregate rateable value on the rating list as at 31 December</v>
      </c>
      <c r="H27" s="38" t="s">
        <v>619</v>
      </c>
    </row>
    <row r="28" spans="1:8" ht="17.25" customHeight="1">
      <c r="A28" s="143" t="s">
        <v>616</v>
      </c>
      <c r="B28" s="145" t="s">
        <v>618</v>
      </c>
      <c r="C28" s="146">
        <v>3</v>
      </c>
      <c r="D28" s="144">
        <v>230</v>
      </c>
      <c r="E28" s="130" t="s">
        <v>312</v>
      </c>
      <c r="F28" s="127" t="s">
        <v>318</v>
      </c>
      <c r="G28" t="str">
        <f t="shared" si="1"/>
        <v>Gross calculated rate yield</v>
      </c>
      <c r="H28" s="38" t="s">
        <v>619</v>
      </c>
    </row>
    <row r="29" spans="1:8" ht="17.25" customHeight="1">
      <c r="A29" s="143" t="s">
        <v>616</v>
      </c>
      <c r="B29" s="145" t="s">
        <v>618</v>
      </c>
      <c r="C29" s="151"/>
      <c r="D29" s="150"/>
      <c r="E29" s="131" t="s">
        <v>335</v>
      </c>
      <c r="F29" s="127" t="s">
        <v>336</v>
      </c>
      <c r="G29" t="str">
        <f t="shared" si="1"/>
        <v>Mandatory reliefs (show estimated lost yield as positive)</v>
      </c>
      <c r="H29" s="38" t="s">
        <v>619</v>
      </c>
    </row>
    <row r="30" spans="1:8" ht="17.25" customHeight="1">
      <c r="A30" s="143" t="s">
        <v>616</v>
      </c>
      <c r="B30" s="145" t="s">
        <v>618</v>
      </c>
      <c r="C30" s="146">
        <v>4</v>
      </c>
      <c r="D30" s="144">
        <v>240</v>
      </c>
      <c r="E30" s="130" t="s">
        <v>627</v>
      </c>
      <c r="F30" s="127" t="s">
        <v>653</v>
      </c>
      <c r="G30" t="str">
        <f t="shared" si="1"/>
        <v>Schedule 4ZA para 2(2)(a) (charitable occupations)</v>
      </c>
      <c r="H30" s="38" t="s">
        <v>619</v>
      </c>
    </row>
    <row r="31" spans="1:8" ht="17.25" customHeight="1">
      <c r="A31" s="143" t="s">
        <v>616</v>
      </c>
      <c r="B31" s="145" t="s">
        <v>618</v>
      </c>
      <c r="C31" s="146">
        <v>5</v>
      </c>
      <c r="D31" s="144">
        <v>250</v>
      </c>
      <c r="E31" s="130" t="s">
        <v>628</v>
      </c>
      <c r="F31" s="127" t="s">
        <v>654</v>
      </c>
      <c r="G31" t="str">
        <f t="shared" si="1"/>
        <v>Schedule 4ZA para 2(2)(b) (community amateur sports clubs)</v>
      </c>
      <c r="H31" s="38" t="s">
        <v>619</v>
      </c>
    </row>
    <row r="32" spans="1:8" ht="17.25" customHeight="1">
      <c r="A32" s="143" t="s">
        <v>616</v>
      </c>
      <c r="B32" s="145" t="s">
        <v>618</v>
      </c>
      <c r="C32" s="146">
        <v>6.2</v>
      </c>
      <c r="D32" s="144">
        <v>260</v>
      </c>
      <c r="E32" s="130" t="s">
        <v>643</v>
      </c>
      <c r="F32" s="127" t="s">
        <v>655</v>
      </c>
      <c r="G32" t="str">
        <f t="shared" si="0"/>
        <v>Schedule 4ZA para 4 (small business rates relief post office element)</v>
      </c>
      <c r="H32" s="38" t="s">
        <v>619</v>
      </c>
    </row>
    <row r="33" spans="1:8" ht="17.25" customHeight="1">
      <c r="A33" s="143" t="s">
        <v>616</v>
      </c>
      <c r="B33" s="145" t="s">
        <v>618</v>
      </c>
      <c r="C33" s="146">
        <v>6.3</v>
      </c>
      <c r="D33" s="144">
        <v>270</v>
      </c>
      <c r="E33" s="130" t="s">
        <v>644</v>
      </c>
      <c r="F33" s="122" t="s">
        <v>656</v>
      </c>
      <c r="G33" t="str">
        <f t="shared" si="0"/>
        <v>Schedule 4ZA para 4 (small business rates relief childcare element)</v>
      </c>
      <c r="H33" s="38" t="s">
        <v>619</v>
      </c>
    </row>
    <row r="34" spans="1:8" ht="17.25" customHeight="1">
      <c r="A34" s="143" t="s">
        <v>616</v>
      </c>
      <c r="B34" s="145" t="s">
        <v>618</v>
      </c>
      <c r="C34" s="146">
        <v>6.4</v>
      </c>
      <c r="D34" s="144">
        <v>280</v>
      </c>
      <c r="E34" s="139" t="s">
        <v>645</v>
      </c>
      <c r="F34" s="122" t="s">
        <v>657</v>
      </c>
      <c r="G34" t="str">
        <f t="shared" si="0"/>
        <v>Schedule 4ZA para 4 (small business rates relief excluding childcare/post office)</v>
      </c>
      <c r="H34" s="38" t="s">
        <v>619</v>
      </c>
    </row>
    <row r="35" spans="1:8" ht="17.25" customHeight="1">
      <c r="A35" s="143" t="s">
        <v>616</v>
      </c>
      <c r="B35" s="145" t="s">
        <v>618</v>
      </c>
      <c r="C35" s="146">
        <v>6.9</v>
      </c>
      <c r="D35" s="144">
        <v>290</v>
      </c>
      <c r="E35" s="138" t="s">
        <v>646</v>
      </c>
      <c r="F35" s="128" t="s">
        <v>664</v>
      </c>
      <c r="G35" t="str">
        <f t="shared" si="0"/>
        <v>Total small business rates relief (sum of lines 260 to 280)</v>
      </c>
      <c r="H35" s="38" t="s">
        <v>619</v>
      </c>
    </row>
    <row r="36" spans="1:8" ht="17.25" customHeight="1">
      <c r="A36" s="143" t="s">
        <v>616</v>
      </c>
      <c r="B36" s="145" t="s">
        <v>618</v>
      </c>
      <c r="C36" s="146">
        <v>7</v>
      </c>
      <c r="D36" s="144">
        <v>300</v>
      </c>
      <c r="E36" s="139" t="s">
        <v>629</v>
      </c>
      <c r="F36" s="127" t="s">
        <v>658</v>
      </c>
      <c r="G36" t="str">
        <f t="shared" si="0"/>
        <v>section 44A (partly occupied properties)</v>
      </c>
      <c r="H36" s="38" t="s">
        <v>619</v>
      </c>
    </row>
    <row r="37" spans="1:8" ht="17.25" customHeight="1">
      <c r="A37" s="143" t="s">
        <v>616</v>
      </c>
      <c r="B37" s="145" t="s">
        <v>618</v>
      </c>
      <c r="C37" s="146">
        <v>8</v>
      </c>
      <c r="D37" s="144">
        <v>310</v>
      </c>
      <c r="E37" s="139" t="s">
        <v>630</v>
      </c>
      <c r="F37" s="129" t="s">
        <v>659</v>
      </c>
      <c r="G37" t="str">
        <f t="shared" si="0"/>
        <v>section 45(1)(d) (empty premises)</v>
      </c>
      <c r="H37" s="38" t="s">
        <v>619</v>
      </c>
    </row>
    <row r="38" spans="1:8" ht="17.25" customHeight="1">
      <c r="A38" s="143" t="s">
        <v>616</v>
      </c>
      <c r="B38" s="145" t="s">
        <v>618</v>
      </c>
      <c r="C38" s="146">
        <v>8.4</v>
      </c>
      <c r="D38" s="144">
        <v>320</v>
      </c>
      <c r="E38" s="139" t="s">
        <v>631</v>
      </c>
      <c r="F38" s="129" t="s">
        <v>660</v>
      </c>
      <c r="G38" t="str">
        <f t="shared" si="0"/>
        <v>Schedule 4ZB para 2 (charitable relief for empty premises)</v>
      </c>
      <c r="H38" s="38" t="s">
        <v>619</v>
      </c>
    </row>
    <row r="39" spans="1:8" ht="17.25" customHeight="1">
      <c r="A39" s="143" t="s">
        <v>616</v>
      </c>
      <c r="B39" s="145" t="s">
        <v>618</v>
      </c>
      <c r="C39" s="146">
        <v>8.5</v>
      </c>
      <c r="D39" s="144">
        <v>330</v>
      </c>
      <c r="E39" s="139" t="s">
        <v>665</v>
      </c>
      <c r="F39" s="129" t="s">
        <v>666</v>
      </c>
      <c r="G39" t="str">
        <f t="shared" si="0"/>
        <v>section 58 (revaluation transitional relief)</v>
      </c>
      <c r="H39" s="38" t="s">
        <v>619</v>
      </c>
    </row>
    <row r="40" spans="1:8" ht="17.25" customHeight="1">
      <c r="A40" s="143" t="s">
        <v>616</v>
      </c>
      <c r="B40" s="145" t="s">
        <v>618</v>
      </c>
      <c r="C40" s="146">
        <v>8.6</v>
      </c>
      <c r="D40" s="144">
        <v>340</v>
      </c>
      <c r="E40" s="130" t="s">
        <v>632</v>
      </c>
      <c r="F40" s="129" t="s">
        <v>661</v>
      </c>
      <c r="G40" t="str">
        <f t="shared" si="0"/>
        <v>Schedule 4ZA para 7 (public lavatories relief)</v>
      </c>
      <c r="H40" s="38" t="s">
        <v>619</v>
      </c>
    </row>
    <row r="41" spans="1:8" ht="17.25" customHeight="1">
      <c r="A41" s="143" t="s">
        <v>616</v>
      </c>
      <c r="B41" s="145" t="s">
        <v>618</v>
      </c>
      <c r="C41" s="146">
        <v>8.8000000000000007</v>
      </c>
      <c r="D41" s="144">
        <v>350</v>
      </c>
      <c r="E41" s="130" t="s">
        <v>633</v>
      </c>
      <c r="F41" s="129" t="s">
        <v>662</v>
      </c>
      <c r="G41" t="str">
        <f t="shared" si="0"/>
        <v>Schedule 4ZA para 6 (heat networks relief)</v>
      </c>
      <c r="H41" s="38" t="s">
        <v>619</v>
      </c>
    </row>
    <row r="42" spans="1:8" ht="17.25" customHeight="1">
      <c r="A42" s="143" t="s">
        <v>616</v>
      </c>
      <c r="B42" s="145" t="s">
        <v>618</v>
      </c>
      <c r="C42" s="146">
        <v>8.9</v>
      </c>
      <c r="D42" s="144">
        <v>360</v>
      </c>
      <c r="E42" s="130" t="s">
        <v>634</v>
      </c>
      <c r="F42" s="129" t="s">
        <v>663</v>
      </c>
      <c r="G42" t="str">
        <f t="shared" si="0"/>
        <v>Schedule 4ZA para 3 (improvement relief)</v>
      </c>
      <c r="H42" s="38" t="s">
        <v>619</v>
      </c>
    </row>
    <row r="43" spans="1:8" ht="17.25" customHeight="1">
      <c r="A43" s="143" t="s">
        <v>616</v>
      </c>
      <c r="B43" s="145" t="s">
        <v>618</v>
      </c>
      <c r="C43" s="146">
        <v>9</v>
      </c>
      <c r="D43" s="144">
        <v>370</v>
      </c>
      <c r="E43" s="139" t="s">
        <v>641</v>
      </c>
      <c r="F43" s="129" t="s">
        <v>612</v>
      </c>
      <c r="G43" t="str">
        <f t="shared" si="0"/>
        <v>Gross yield (sum of rows 230 to 360)</v>
      </c>
      <c r="H43" s="38" t="s">
        <v>619</v>
      </c>
    </row>
    <row r="44" spans="1:8" ht="17.25" customHeight="1">
      <c r="A44" s="143" t="s">
        <v>616</v>
      </c>
      <c r="B44" s="145" t="s">
        <v>618</v>
      </c>
      <c r="C44" s="146">
        <v>10</v>
      </c>
      <c r="D44" s="144">
        <v>380</v>
      </c>
      <c r="E44" s="139" t="s">
        <v>642</v>
      </c>
      <c r="F44" s="129" t="s">
        <v>613</v>
      </c>
      <c r="G44" t="str">
        <f t="shared" si="0"/>
        <v>Gross amount - gross yield adjusted by 'buoyancy' in rateable value</v>
      </c>
      <c r="H44" s="38" t="s">
        <v>619</v>
      </c>
    </row>
    <row r="45" spans="1:8" ht="17.25" customHeight="1">
      <c r="A45" s="143" t="s">
        <v>620</v>
      </c>
      <c r="B45" s="145" t="s">
        <v>618</v>
      </c>
      <c r="C45" s="151"/>
      <c r="D45" s="150"/>
      <c r="E45" s="140" t="s">
        <v>337</v>
      </c>
      <c r="F45" s="128" t="s">
        <v>614</v>
      </c>
      <c r="G45" t="str">
        <f t="shared" si="0"/>
        <v>Discretionary reliefs (show estimated lost yield as positive)</v>
      </c>
      <c r="H45" s="38" t="s">
        <v>619</v>
      </c>
    </row>
    <row r="46" spans="1:8" ht="17.25" customHeight="1">
      <c r="A46" s="143" t="s">
        <v>616</v>
      </c>
      <c r="B46" s="145" t="s">
        <v>618</v>
      </c>
      <c r="C46" s="146">
        <v>11</v>
      </c>
      <c r="D46" s="144">
        <v>390</v>
      </c>
      <c r="E46" s="139" t="s">
        <v>635</v>
      </c>
      <c r="F46" s="129" t="s">
        <v>498</v>
      </c>
      <c r="G46" t="str">
        <f t="shared" si="0"/>
        <v>reductions under section 47 (charitable occupations)</v>
      </c>
      <c r="H46" s="38" t="s">
        <v>619</v>
      </c>
    </row>
    <row r="47" spans="1:8" ht="17.25" customHeight="1">
      <c r="A47" s="143" t="s">
        <v>616</v>
      </c>
      <c r="B47" s="145" t="s">
        <v>618</v>
      </c>
      <c r="C47" s="146">
        <v>12</v>
      </c>
      <c r="D47" s="144">
        <v>400</v>
      </c>
      <c r="E47" s="139" t="s">
        <v>636</v>
      </c>
      <c r="F47" s="129" t="s">
        <v>499</v>
      </c>
      <c r="G47" t="str">
        <f t="shared" si="0"/>
        <v>reductions under section 47 (community amateur sports clubs)</v>
      </c>
      <c r="H47" s="38" t="s">
        <v>619</v>
      </c>
    </row>
    <row r="48" spans="1:8" ht="17.25" customHeight="1">
      <c r="A48" s="143" t="s">
        <v>616</v>
      </c>
      <c r="B48" s="145" t="s">
        <v>618</v>
      </c>
      <c r="C48" s="146">
        <v>13</v>
      </c>
      <c r="D48" s="144">
        <v>410</v>
      </c>
      <c r="E48" s="130" t="s">
        <v>637</v>
      </c>
      <c r="F48" s="127" t="s">
        <v>329</v>
      </c>
      <c r="G48" t="str">
        <f t="shared" si="0"/>
        <v>reductions under section 47 (non-profit making bodies)</v>
      </c>
      <c r="H48" s="38" t="s">
        <v>619</v>
      </c>
    </row>
    <row r="49" spans="1:8" ht="17.25" customHeight="1">
      <c r="A49" s="143" t="s">
        <v>616</v>
      </c>
      <c r="B49" s="145" t="s">
        <v>618</v>
      </c>
      <c r="C49" s="146">
        <v>15</v>
      </c>
      <c r="D49" s="144">
        <v>420</v>
      </c>
      <c r="E49" s="139" t="s">
        <v>651</v>
      </c>
      <c r="F49" s="129" t="s">
        <v>381</v>
      </c>
      <c r="G49" t="str">
        <f t="shared" si="0"/>
        <v>Net rate yield (sum of rows 380 to 410)</v>
      </c>
      <c r="H49" s="38" t="s">
        <v>619</v>
      </c>
    </row>
    <row r="50" spans="1:8" ht="17.25" customHeight="1">
      <c r="A50" s="143" t="s">
        <v>616</v>
      </c>
      <c r="B50" s="145" t="s">
        <v>618</v>
      </c>
      <c r="C50" s="146">
        <v>16</v>
      </c>
      <c r="D50" s="144">
        <v>430</v>
      </c>
      <c r="E50" s="139" t="s">
        <v>650</v>
      </c>
      <c r="F50" s="127" t="s">
        <v>313</v>
      </c>
      <c r="G50" t="str">
        <f t="shared" si="0"/>
        <v>Allowance for losses in collection (row 420 x -1.0%)</v>
      </c>
      <c r="H50" s="38" t="s">
        <v>619</v>
      </c>
    </row>
    <row r="51" spans="1:8" ht="17.25" customHeight="1">
      <c r="A51" s="143" t="s">
        <v>616</v>
      </c>
      <c r="B51" s="145" t="s">
        <v>618</v>
      </c>
      <c r="C51" s="146">
        <v>17</v>
      </c>
      <c r="D51" s="144">
        <v>440</v>
      </c>
      <c r="E51" s="139" t="s">
        <v>639</v>
      </c>
      <c r="F51" s="127" t="s">
        <v>314</v>
      </c>
      <c r="G51" t="str">
        <f t="shared" si="0"/>
        <v>Costs of collection allowance (row 210 x -£39.50 + row 220 x -0.00087)</v>
      </c>
      <c r="H51" s="38" t="s">
        <v>619</v>
      </c>
    </row>
    <row r="52" spans="1:8" ht="17.25" customHeight="1">
      <c r="A52" s="143" t="s">
        <v>616</v>
      </c>
      <c r="B52" s="145" t="s">
        <v>618</v>
      </c>
      <c r="C52" s="146">
        <v>18</v>
      </c>
      <c r="D52" s="144">
        <v>450</v>
      </c>
      <c r="E52" s="139" t="s">
        <v>649</v>
      </c>
      <c r="F52" s="127" t="s">
        <v>315</v>
      </c>
      <c r="G52" t="str">
        <f t="shared" si="0"/>
        <v>Provisional contribution to the pool (sum of rows 420 to 440)</v>
      </c>
      <c r="H52" s="38" t="s">
        <v>619</v>
      </c>
    </row>
    <row r="53" spans="1:8" ht="17.25" customHeight="1">
      <c r="A53" s="143" t="s">
        <v>620</v>
      </c>
      <c r="B53" s="145" t="s">
        <v>618</v>
      </c>
      <c r="C53" s="151"/>
      <c r="D53" s="150"/>
      <c r="E53" s="130" t="s">
        <v>647</v>
      </c>
      <c r="F53" s="127" t="s">
        <v>332</v>
      </c>
      <c r="G53" t="str">
        <f t="shared" si="0"/>
        <v>Small business rates relief</v>
      </c>
      <c r="H53" s="38" t="s">
        <v>619</v>
      </c>
    </row>
    <row r="54" spans="1:8" ht="17.25" customHeight="1">
      <c r="A54" s="143" t="s">
        <v>616</v>
      </c>
      <c r="B54" s="145" t="s">
        <v>618</v>
      </c>
      <c r="C54" s="146">
        <v>23</v>
      </c>
      <c r="D54" s="144">
        <v>460</v>
      </c>
      <c r="E54" s="131" t="s">
        <v>648</v>
      </c>
      <c r="F54" s="122" t="s">
        <v>302</v>
      </c>
      <c r="G54" t="str">
        <f t="shared" si="0"/>
        <v>Number of hereditaments ineligible for small business rates relief as a result of the multiple occupation limit</v>
      </c>
      <c r="H54" s="38" t="s">
        <v>619</v>
      </c>
    </row>
    <row r="55" spans="1:8" ht="17.25" customHeight="1">
      <c r="A55" s="143" t="s">
        <v>616</v>
      </c>
      <c r="B55" s="145" t="s">
        <v>618</v>
      </c>
      <c r="C55" s="146">
        <v>24</v>
      </c>
      <c r="D55" s="144">
        <v>470</v>
      </c>
      <c r="E55" s="131" t="s">
        <v>316</v>
      </c>
      <c r="F55" s="122" t="s">
        <v>317</v>
      </c>
      <c r="G55" t="str">
        <f t="shared" si="0"/>
        <v>The liability amount due for those hereditaments ineligible for SBRR due to the multiple occupation rule</v>
      </c>
      <c r="H55" s="38" t="s">
        <v>619</v>
      </c>
    </row>
    <row r="56" spans="1:8" ht="17.25" customHeight="1">
      <c r="A56" s="143" t="s">
        <v>620</v>
      </c>
      <c r="B56" s="145" t="s">
        <v>618</v>
      </c>
      <c r="C56" s="146"/>
      <c r="D56" s="144"/>
      <c r="E56" s="136" t="s">
        <v>742</v>
      </c>
      <c r="F56" s="125" t="s">
        <v>743</v>
      </c>
      <c r="G56" t="str">
        <f t="shared" si="0"/>
        <v>Number</v>
      </c>
      <c r="H56" s="38" t="s">
        <v>619</v>
      </c>
    </row>
    <row r="57" spans="1:8" ht="17.25" customHeight="1">
      <c r="A57" s="143" t="s">
        <v>620</v>
      </c>
      <c r="B57" s="145" t="s">
        <v>618</v>
      </c>
      <c r="C57" s="146"/>
      <c r="D57" s="144"/>
      <c r="E57" s="135" t="s">
        <v>624</v>
      </c>
      <c r="F57" s="181" t="s">
        <v>737</v>
      </c>
      <c r="G57" t="str">
        <f t="shared" si="0"/>
        <v>Retail</v>
      </c>
      <c r="H57" s="38" t="s">
        <v>619</v>
      </c>
    </row>
    <row r="58" spans="1:8" ht="17.25" customHeight="1">
      <c r="A58" s="143" t="s">
        <v>620</v>
      </c>
      <c r="B58" s="145" t="s">
        <v>618</v>
      </c>
      <c r="C58" s="146"/>
      <c r="D58" s="144"/>
      <c r="E58" s="135" t="s">
        <v>625</v>
      </c>
      <c r="F58" s="181" t="s">
        <v>738</v>
      </c>
      <c r="G58" t="str">
        <f t="shared" si="0"/>
        <v>Standard</v>
      </c>
      <c r="H58" s="38" t="s">
        <v>619</v>
      </c>
    </row>
    <row r="59" spans="1:8" ht="17.25" customHeight="1">
      <c r="A59" s="143" t="s">
        <v>620</v>
      </c>
      <c r="B59" s="145" t="s">
        <v>618</v>
      </c>
      <c r="C59" s="146"/>
      <c r="D59" s="144"/>
      <c r="E59" s="135" t="s">
        <v>626</v>
      </c>
      <c r="F59" s="181" t="s">
        <v>739</v>
      </c>
      <c r="G59" t="str">
        <f t="shared" si="0"/>
        <v>Higher</v>
      </c>
      <c r="H59" s="38" t="s">
        <v>619</v>
      </c>
    </row>
    <row r="60" spans="1:8" ht="17.25" customHeight="1">
      <c r="A60" s="143" t="s">
        <v>620</v>
      </c>
      <c r="B60" s="145" t="s">
        <v>618</v>
      </c>
      <c r="C60" s="146"/>
      <c r="D60" s="144"/>
      <c r="E60" s="135" t="s">
        <v>640</v>
      </c>
      <c r="F60" s="181" t="s">
        <v>740</v>
      </c>
      <c r="G60" t="str">
        <f t="shared" ref="G60:G68" si="3">IF(Lang="Eng",E60,IF(Lang="Cym",F60,""))</f>
        <v>Summary</v>
      </c>
      <c r="H60" s="38" t="s">
        <v>619</v>
      </c>
    </row>
    <row r="61" spans="1:8" ht="17.25" customHeight="1">
      <c r="A61" s="143"/>
      <c r="B61" s="145"/>
      <c r="C61" s="146"/>
      <c r="D61" s="144"/>
      <c r="E61" s="136" t="s">
        <v>667</v>
      </c>
      <c r="F61" s="181" t="s">
        <v>741</v>
      </c>
      <c r="G61" t="str">
        <f t="shared" si="3"/>
        <v>Total</v>
      </c>
      <c r="H61" s="38" t="s">
        <v>619</v>
      </c>
    </row>
    <row r="62" spans="1:8" ht="17.25" customHeight="1">
      <c r="A62" s="143" t="s">
        <v>620</v>
      </c>
      <c r="B62" s="145" t="s">
        <v>618</v>
      </c>
      <c r="C62" s="146"/>
      <c r="D62" s="144"/>
      <c r="E62" s="135" t="s">
        <v>72</v>
      </c>
      <c r="F62" s="123" t="s">
        <v>284</v>
      </c>
      <c r="G62" t="str">
        <f t="shared" si="3"/>
        <v>Please enter all amounts to the nearest pound</v>
      </c>
      <c r="H62" s="38" t="s">
        <v>619</v>
      </c>
    </row>
    <row r="63" spans="1:8" ht="17.25" customHeight="1">
      <c r="A63" s="143" t="s">
        <v>620</v>
      </c>
      <c r="B63" s="145" t="s">
        <v>618</v>
      </c>
      <c r="C63" s="146"/>
      <c r="D63" s="144"/>
      <c r="E63" s="135" t="s">
        <v>69</v>
      </c>
      <c r="F63" s="123" t="s">
        <v>285</v>
      </c>
      <c r="G63" t="str">
        <f t="shared" si="3"/>
        <v>£ pounds</v>
      </c>
      <c r="H63" s="38" t="s">
        <v>619</v>
      </c>
    </row>
    <row r="64" spans="1:8" ht="17.25" customHeight="1">
      <c r="A64" s="143" t="s">
        <v>620</v>
      </c>
      <c r="B64" s="145" t="s">
        <v>618</v>
      </c>
      <c r="C64" s="146"/>
      <c r="D64" s="144"/>
      <c r="E64" s="135" t="s">
        <v>333</v>
      </c>
      <c r="F64" s="123" t="s">
        <v>334</v>
      </c>
      <c r="G64" t="str">
        <f t="shared" si="3"/>
        <v>Certificate of Chief Financial Officer</v>
      </c>
      <c r="H64" s="38" t="s">
        <v>619</v>
      </c>
    </row>
    <row r="65" spans="1:8" ht="88.5" customHeight="1">
      <c r="A65" s="143" t="s">
        <v>616</v>
      </c>
      <c r="B65" s="145" t="s">
        <v>640</v>
      </c>
      <c r="C65" s="146"/>
      <c r="D65" s="144"/>
      <c r="E65" s="141" t="s">
        <v>744</v>
      </c>
      <c r="F65" s="141" t="s">
        <v>745</v>
      </c>
      <c r="G65" t="str">
        <f t="shared" si="3"/>
        <v xml:space="preserve">I certify the information given in this form is the most accurate I can give.  I also certify that the figures used are those shown in the rating list for my authority as at 31 December 2025. Furthermore, I certify that the authority has made proper arrangements for securing economy, efficiency, and effectiveness in relation to the collection of non-domestic rates. </v>
      </c>
      <c r="H65" s="38" t="s">
        <v>619</v>
      </c>
    </row>
    <row r="66" spans="1:8" ht="17.25" customHeight="1">
      <c r="A66" s="143" t="s">
        <v>620</v>
      </c>
      <c r="B66" s="145" t="s">
        <v>618</v>
      </c>
      <c r="C66" s="146"/>
      <c r="D66" s="144"/>
      <c r="E66" s="135" t="s">
        <v>109</v>
      </c>
      <c r="F66" s="123" t="s">
        <v>286</v>
      </c>
      <c r="G66" t="str">
        <f t="shared" si="3"/>
        <v>Signature of Chief Financial Officer:</v>
      </c>
      <c r="H66" s="38" t="s">
        <v>619</v>
      </c>
    </row>
    <row r="67" spans="1:8" ht="17.25" customHeight="1">
      <c r="A67" s="143" t="s">
        <v>620</v>
      </c>
      <c r="B67" s="145" t="s">
        <v>618</v>
      </c>
      <c r="C67" s="146"/>
      <c r="D67" s="144"/>
      <c r="E67" s="135" t="s">
        <v>108</v>
      </c>
      <c r="F67" s="123" t="s">
        <v>287</v>
      </c>
      <c r="G67" t="str">
        <f t="shared" si="3"/>
        <v>Date:</v>
      </c>
      <c r="H67" s="38" t="s">
        <v>619</v>
      </c>
    </row>
    <row r="68" spans="1:8" ht="17.25" customHeight="1">
      <c r="A68" s="143" t="s">
        <v>620</v>
      </c>
      <c r="B68" s="145" t="s">
        <v>618</v>
      </c>
      <c r="C68" s="146"/>
      <c r="D68" s="144"/>
      <c r="E68" s="135" t="s">
        <v>229</v>
      </c>
      <c r="F68" s="123" t="s">
        <v>288</v>
      </c>
      <c r="G68" t="str">
        <f t="shared" si="3"/>
        <v>For Welsh Government Administration use only</v>
      </c>
      <c r="H68" s="38" t="s">
        <v>619</v>
      </c>
    </row>
    <row r="69" spans="1:8" ht="17.25" customHeight="1">
      <c r="H69" s="38" t="s">
        <v>619</v>
      </c>
    </row>
    <row r="70" spans="1:8" ht="17.25" customHeight="1">
      <c r="H70" s="38" t="s">
        <v>619</v>
      </c>
    </row>
    <row r="71" spans="1:8" ht="17.25" customHeight="1">
      <c r="H71" s="38" t="s">
        <v>619</v>
      </c>
    </row>
    <row r="72" spans="1:8" ht="17.25" customHeight="1">
      <c r="H72" s="38" t="s">
        <v>619</v>
      </c>
    </row>
    <row r="73" spans="1:8" ht="17.25" customHeight="1">
      <c r="H73" s="38" t="s">
        <v>619</v>
      </c>
    </row>
    <row r="74" spans="1:8" ht="17.25" customHeight="1">
      <c r="H74" s="38" t="s">
        <v>619</v>
      </c>
    </row>
    <row r="75" spans="1:8" ht="17.25" customHeight="1">
      <c r="H75" s="38" t="s">
        <v>619</v>
      </c>
    </row>
    <row r="76" spans="1:8" ht="17.25" customHeight="1">
      <c r="H76" s="38" t="s">
        <v>619</v>
      </c>
    </row>
    <row r="77" spans="1:8" ht="17.25" customHeight="1">
      <c r="H77" s="38" t="s">
        <v>619</v>
      </c>
    </row>
  </sheetData>
  <sortState xmlns:xlrd2="http://schemas.microsoft.com/office/spreadsheetml/2017/richdata2" ref="I18:J76">
    <sortCondition ref="I18:I76"/>
  </sortState>
  <phoneticPr fontId="6" type="noConversion"/>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C6E429-02E6-45E6-9652-DBA5D7FAA465}">
  <dimension ref="A1:O147"/>
  <sheetViews>
    <sheetView showRowColHeaders="0" zoomScaleNormal="100" workbookViewId="0"/>
  </sheetViews>
  <sheetFormatPr defaultColWidth="0" defaultRowHeight="15.5" zeroHeight="1"/>
  <cols>
    <col min="1" max="1" width="3.07421875" style="69" customWidth="1"/>
    <col min="2" max="2" width="95.765625" style="69" customWidth="1"/>
    <col min="3" max="3" width="2.4609375" style="69" customWidth="1"/>
    <col min="4" max="4" width="91" style="69" hidden="1" customWidth="1"/>
    <col min="5" max="5" width="0" style="69" hidden="1" customWidth="1"/>
    <col min="6" max="16384" width="0" style="69" hidden="1"/>
  </cols>
  <sheetData>
    <row r="1" spans="1:15">
      <c r="O1" s="118"/>
    </row>
    <row r="2" spans="1:15" ht="18">
      <c r="B2" s="120" t="s">
        <v>424</v>
      </c>
    </row>
    <row r="3" spans="1:15" ht="18">
      <c r="B3" s="119" t="str">
        <f>"guidance 20"&amp;MID(year,3,2)&amp;" - 20"&amp;RIGHT(year,2)</f>
        <v>guidance 2026 - 2027</v>
      </c>
    </row>
    <row r="4" spans="1:15" ht="18">
      <c r="B4" s="70"/>
    </row>
    <row r="5" spans="1:15">
      <c r="A5" s="71"/>
      <c r="B5" s="72" t="s">
        <v>723</v>
      </c>
      <c r="C5" s="73"/>
    </row>
    <row r="6" spans="1:15" ht="23">
      <c r="A6" s="71"/>
      <c r="B6" s="74" t="s">
        <v>382</v>
      </c>
      <c r="C6" s="73"/>
    </row>
    <row r="7" spans="1:15" ht="23">
      <c r="A7" s="71"/>
      <c r="B7" s="75"/>
      <c r="C7" s="73"/>
    </row>
    <row r="8" spans="1:15" s="79" customFormat="1">
      <c r="A8" s="76"/>
      <c r="B8" s="77" t="s">
        <v>383</v>
      </c>
      <c r="C8" s="78"/>
    </row>
    <row r="9" spans="1:15" s="79" customFormat="1">
      <c r="A9" s="76"/>
      <c r="B9" s="80" t="s">
        <v>421</v>
      </c>
      <c r="C9" s="78"/>
    </row>
    <row r="10" spans="1:15" s="79" customFormat="1">
      <c r="A10" s="76"/>
      <c r="B10" s="80" t="s">
        <v>749</v>
      </c>
      <c r="C10" s="78"/>
    </row>
    <row r="11" spans="1:15" s="79" customFormat="1">
      <c r="A11" s="76"/>
      <c r="B11" s="81" t="s">
        <v>422</v>
      </c>
      <c r="C11" s="78"/>
    </row>
    <row r="12" spans="1:15" s="79" customFormat="1">
      <c r="A12" s="76"/>
      <c r="B12" s="82"/>
      <c r="C12" s="78"/>
    </row>
    <row r="13" spans="1:15" s="79" customFormat="1">
      <c r="A13" s="76"/>
      <c r="B13" s="77" t="s">
        <v>384</v>
      </c>
      <c r="C13" s="78"/>
    </row>
    <row r="14" spans="1:15" s="79" customFormat="1">
      <c r="A14" s="76"/>
      <c r="B14" s="80" t="s">
        <v>408</v>
      </c>
      <c r="C14" s="78"/>
    </row>
    <row r="15" spans="1:15">
      <c r="A15" s="71"/>
      <c r="B15" s="80" t="s">
        <v>409</v>
      </c>
      <c r="C15" s="73"/>
    </row>
    <row r="16" spans="1:15" s="79" customFormat="1">
      <c r="A16" s="76"/>
      <c r="B16" s="81" t="s">
        <v>410</v>
      </c>
      <c r="C16" s="78"/>
    </row>
    <row r="17" spans="1:3">
      <c r="A17" s="71"/>
      <c r="B17" s="81" t="s">
        <v>411</v>
      </c>
      <c r="C17" s="73"/>
    </row>
    <row r="18" spans="1:3">
      <c r="A18" s="71"/>
      <c r="B18" s="81" t="s">
        <v>412</v>
      </c>
      <c r="C18" s="73"/>
    </row>
    <row r="19" spans="1:3">
      <c r="A19" s="71"/>
      <c r="B19" s="81" t="s">
        <v>588</v>
      </c>
      <c r="C19" s="73"/>
    </row>
    <row r="20" spans="1:3">
      <c r="A20" s="71"/>
      <c r="B20" s="81" t="s">
        <v>413</v>
      </c>
      <c r="C20" s="73"/>
    </row>
    <row r="21" spans="1:3">
      <c r="A21" s="71"/>
      <c r="B21" s="81" t="s">
        <v>458</v>
      </c>
      <c r="C21" s="73"/>
    </row>
    <row r="22" spans="1:3">
      <c r="A22" s="71"/>
      <c r="B22" s="81" t="s">
        <v>414</v>
      </c>
      <c r="C22" s="73"/>
    </row>
    <row r="23" spans="1:3">
      <c r="A23" s="71"/>
      <c r="B23" s="81" t="s">
        <v>415</v>
      </c>
      <c r="C23" s="73"/>
    </row>
    <row r="24" spans="1:3">
      <c r="A24" s="71"/>
      <c r="B24" s="83"/>
      <c r="C24" s="73"/>
    </row>
    <row r="25" spans="1:3" s="79" customFormat="1">
      <c r="A25" s="76"/>
      <c r="B25" s="81" t="s">
        <v>401</v>
      </c>
      <c r="C25" s="78"/>
    </row>
    <row r="26" spans="1:3" s="79" customFormat="1">
      <c r="A26" s="76"/>
      <c r="B26" s="80" t="s">
        <v>402</v>
      </c>
      <c r="C26" s="78"/>
    </row>
    <row r="27" spans="1:3" s="79" customFormat="1">
      <c r="A27" s="76"/>
      <c r="B27" s="83"/>
      <c r="C27" s="78"/>
    </row>
    <row r="28" spans="1:3" s="79" customFormat="1">
      <c r="A28" s="76"/>
      <c r="B28" s="77" t="s">
        <v>385</v>
      </c>
      <c r="C28" s="78"/>
    </row>
    <row r="29" spans="1:3" s="79" customFormat="1">
      <c r="A29" s="76"/>
      <c r="B29" s="81" t="s">
        <v>408</v>
      </c>
      <c r="C29" s="78"/>
    </row>
    <row r="30" spans="1:3">
      <c r="A30" s="71"/>
      <c r="B30" s="81" t="s">
        <v>409</v>
      </c>
      <c r="C30" s="73"/>
    </row>
    <row r="31" spans="1:3">
      <c r="A31" s="71"/>
      <c r="B31" s="81" t="s">
        <v>416</v>
      </c>
      <c r="C31" s="73"/>
    </row>
    <row r="32" spans="1:3">
      <c r="A32" s="71"/>
      <c r="B32" s="81"/>
      <c r="C32" s="73"/>
    </row>
    <row r="33" spans="1:3">
      <c r="A33" s="71"/>
      <c r="B33" s="81" t="s">
        <v>404</v>
      </c>
      <c r="C33" s="73"/>
    </row>
    <row r="34" spans="1:3">
      <c r="A34" s="71"/>
      <c r="B34" s="81" t="s">
        <v>405</v>
      </c>
      <c r="C34" s="73"/>
    </row>
    <row r="35" spans="1:3">
      <c r="A35" s="71"/>
      <c r="B35" s="80" t="s">
        <v>406</v>
      </c>
      <c r="C35" s="73"/>
    </row>
    <row r="36" spans="1:3">
      <c r="A36" s="71"/>
      <c r="B36" s="81" t="s">
        <v>407</v>
      </c>
      <c r="C36" s="73"/>
    </row>
    <row r="37" spans="1:3" s="79" customFormat="1">
      <c r="A37" s="76"/>
      <c r="B37" s="81" t="s">
        <v>386</v>
      </c>
      <c r="C37" s="78"/>
    </row>
    <row r="38" spans="1:3">
      <c r="A38" s="71"/>
      <c r="B38" s="80"/>
      <c r="C38" s="73"/>
    </row>
    <row r="39" spans="1:3" ht="18">
      <c r="A39" s="71"/>
      <c r="B39" s="84" t="s">
        <v>383</v>
      </c>
      <c r="C39" s="73"/>
    </row>
    <row r="40" spans="1:3" ht="31">
      <c r="A40" s="71"/>
      <c r="B40" s="80" t="s">
        <v>673</v>
      </c>
      <c r="C40" s="73"/>
    </row>
    <row r="41" spans="1:3">
      <c r="A41" s="71"/>
      <c r="B41" s="80"/>
      <c r="C41" s="73"/>
    </row>
    <row r="42" spans="1:3" ht="62">
      <c r="A42" s="71"/>
      <c r="B42" s="80" t="s">
        <v>758</v>
      </c>
      <c r="C42" s="73"/>
    </row>
    <row r="43" spans="1:3">
      <c r="A43" s="71"/>
      <c r="B43" s="89" t="s">
        <v>456</v>
      </c>
      <c r="C43" s="73"/>
    </row>
    <row r="44" spans="1:3">
      <c r="A44" s="71"/>
      <c r="B44" s="88"/>
      <c r="C44" s="73"/>
    </row>
    <row r="45" spans="1:3" ht="31">
      <c r="A45" s="71"/>
      <c r="B45" s="80" t="s">
        <v>417</v>
      </c>
      <c r="C45" s="73"/>
    </row>
    <row r="46" spans="1:3">
      <c r="A46" s="71"/>
      <c r="B46" s="188" t="s">
        <v>468</v>
      </c>
      <c r="C46" s="73"/>
    </row>
    <row r="47" spans="1:3">
      <c r="A47" s="71"/>
      <c r="B47" s="80"/>
      <c r="C47" s="73"/>
    </row>
    <row r="48" spans="1:3" ht="108.5">
      <c r="A48" s="71"/>
      <c r="B48" s="80" t="s">
        <v>454</v>
      </c>
      <c r="C48" s="73"/>
    </row>
    <row r="49" spans="1:3">
      <c r="A49" s="71"/>
      <c r="B49" s="80"/>
      <c r="C49" s="73"/>
    </row>
    <row r="50" spans="1:3" ht="31">
      <c r="A50" s="71"/>
      <c r="B50" s="80" t="s">
        <v>418</v>
      </c>
      <c r="C50" s="73"/>
    </row>
    <row r="51" spans="1:3" ht="46.5">
      <c r="A51" s="71"/>
      <c r="B51" s="80" t="s">
        <v>500</v>
      </c>
      <c r="C51" s="73"/>
    </row>
    <row r="52" spans="1:3">
      <c r="A52" s="71"/>
      <c r="B52" s="80" t="s">
        <v>674</v>
      </c>
      <c r="C52" s="73"/>
    </row>
    <row r="53" spans="1:3" ht="31">
      <c r="A53" s="71"/>
      <c r="B53" s="80" t="s">
        <v>675</v>
      </c>
      <c r="C53" s="73"/>
    </row>
    <row r="54" spans="1:3">
      <c r="A54" s="71"/>
      <c r="B54" s="80"/>
      <c r="C54" s="73"/>
    </row>
    <row r="55" spans="1:3">
      <c r="A55" s="71"/>
      <c r="B55" s="80" t="s">
        <v>389</v>
      </c>
      <c r="C55" s="73"/>
    </row>
    <row r="56" spans="1:3" ht="77.5">
      <c r="A56" s="71"/>
      <c r="B56" s="80" t="s">
        <v>679</v>
      </c>
      <c r="C56" s="73"/>
    </row>
    <row r="57" spans="1:3">
      <c r="A57" s="71"/>
      <c r="B57" s="80" t="s">
        <v>390</v>
      </c>
      <c r="C57" s="73"/>
    </row>
    <row r="58" spans="1:3" ht="31">
      <c r="A58" s="71"/>
      <c r="B58" s="88" t="s">
        <v>501</v>
      </c>
      <c r="C58" s="73"/>
    </row>
    <row r="59" spans="1:3">
      <c r="A59" s="71"/>
      <c r="B59" s="88"/>
      <c r="C59" s="73"/>
    </row>
    <row r="60" spans="1:3">
      <c r="A60" s="71"/>
      <c r="B60" s="85" t="s">
        <v>391</v>
      </c>
      <c r="C60" s="73"/>
    </row>
    <row r="61" spans="1:3" ht="46.5">
      <c r="A61" s="71"/>
      <c r="B61" s="80" t="s">
        <v>747</v>
      </c>
      <c r="C61" s="73"/>
    </row>
    <row r="62" spans="1:3">
      <c r="A62" s="71"/>
      <c r="B62" s="80"/>
      <c r="C62" s="73"/>
    </row>
    <row r="63" spans="1:3">
      <c r="A63" s="71"/>
      <c r="B63" s="85" t="s">
        <v>748</v>
      </c>
      <c r="C63" s="73"/>
    </row>
    <row r="64" spans="1:3" ht="93">
      <c r="A64" s="71"/>
      <c r="B64" s="80" t="s">
        <v>750</v>
      </c>
      <c r="C64" s="73"/>
    </row>
    <row r="65" spans="1:3">
      <c r="A65" s="71"/>
      <c r="B65" s="189" t="s">
        <v>756</v>
      </c>
      <c r="C65" s="73"/>
    </row>
    <row r="66" spans="1:3">
      <c r="A66" s="71"/>
      <c r="B66" s="80"/>
      <c r="C66" s="73"/>
    </row>
    <row r="67" spans="1:3">
      <c r="A67" s="71"/>
      <c r="B67" s="80" t="s">
        <v>682</v>
      </c>
      <c r="C67" s="73"/>
    </row>
    <row r="68" spans="1:3">
      <c r="A68" s="71"/>
      <c r="B68" s="80"/>
      <c r="C68" s="73"/>
    </row>
    <row r="69" spans="1:3">
      <c r="A69" s="71"/>
      <c r="B69" s="85" t="s">
        <v>312</v>
      </c>
      <c r="C69" s="73"/>
    </row>
    <row r="70" spans="1:3" ht="46.5">
      <c r="A70" s="71"/>
      <c r="B70" s="80" t="s">
        <v>725</v>
      </c>
      <c r="C70" s="73"/>
    </row>
    <row r="71" spans="1:3">
      <c r="A71" s="71"/>
      <c r="B71" s="80"/>
      <c r="C71" s="73"/>
    </row>
    <row r="72" spans="1:3">
      <c r="A72" s="71"/>
      <c r="B72" s="82" t="s">
        <v>392</v>
      </c>
      <c r="C72" s="73"/>
    </row>
    <row r="73" spans="1:3">
      <c r="A73" s="71"/>
      <c r="B73" s="80" t="s">
        <v>393</v>
      </c>
      <c r="C73" s="73"/>
    </row>
    <row r="74" spans="1:3">
      <c r="A74" s="71"/>
      <c r="B74" s="85"/>
      <c r="C74" s="73"/>
    </row>
    <row r="75" spans="1:3" ht="18">
      <c r="A75" s="71"/>
      <c r="B75" s="84" t="s">
        <v>384</v>
      </c>
      <c r="C75" s="73"/>
    </row>
    <row r="76" spans="1:3">
      <c r="A76" s="71"/>
      <c r="B76" s="82"/>
      <c r="C76" s="73"/>
    </row>
    <row r="77" spans="1:3">
      <c r="A77" s="71"/>
      <c r="B77" s="85" t="s">
        <v>394</v>
      </c>
      <c r="C77" s="73"/>
    </row>
    <row r="78" spans="1:3" ht="62">
      <c r="A78" s="71"/>
      <c r="B78" s="80" t="s">
        <v>683</v>
      </c>
      <c r="C78" s="73"/>
    </row>
    <row r="79" spans="1:3">
      <c r="A79" s="71"/>
      <c r="B79" s="80"/>
      <c r="C79" s="73"/>
    </row>
    <row r="80" spans="1:3">
      <c r="A80" s="71"/>
      <c r="B80" s="85" t="s">
        <v>395</v>
      </c>
      <c r="C80" s="73"/>
    </row>
    <row r="81" spans="1:3" ht="93">
      <c r="A81" s="71"/>
      <c r="B81" s="80" t="s">
        <v>684</v>
      </c>
      <c r="C81" s="73"/>
    </row>
    <row r="82" spans="1:3">
      <c r="A82" s="71"/>
      <c r="B82" s="80"/>
      <c r="C82" s="73"/>
    </row>
    <row r="83" spans="1:3">
      <c r="A83" s="71"/>
      <c r="B83" s="82" t="s">
        <v>331</v>
      </c>
      <c r="C83" s="73"/>
    </row>
    <row r="84" spans="1:3" ht="46.5">
      <c r="A84" s="71"/>
      <c r="B84" s="80" t="s">
        <v>685</v>
      </c>
      <c r="C84" s="73"/>
    </row>
    <row r="85" spans="1:3">
      <c r="A85" s="71"/>
      <c r="B85" s="189" t="s">
        <v>754</v>
      </c>
      <c r="C85" s="73"/>
    </row>
    <row r="86" spans="1:3">
      <c r="A86" s="71"/>
      <c r="B86" s="80"/>
      <c r="C86" s="73"/>
    </row>
    <row r="87" spans="1:3">
      <c r="A87" s="71"/>
      <c r="B87" s="82" t="s">
        <v>396</v>
      </c>
      <c r="C87" s="73"/>
    </row>
    <row r="88" spans="1:3" ht="62">
      <c r="A88" s="71"/>
      <c r="B88" s="80" t="s">
        <v>686</v>
      </c>
      <c r="C88" s="73"/>
    </row>
    <row r="89" spans="1:3">
      <c r="A89" s="71"/>
      <c r="B89" s="80"/>
      <c r="C89" s="73"/>
    </row>
    <row r="90" spans="1:3">
      <c r="A90" s="71"/>
      <c r="B90" s="82" t="s">
        <v>397</v>
      </c>
      <c r="C90" s="73"/>
    </row>
    <row r="91" spans="1:3" ht="77.5">
      <c r="A91" s="71"/>
      <c r="B91" s="80" t="s">
        <v>687</v>
      </c>
      <c r="C91" s="73"/>
    </row>
    <row r="92" spans="1:3">
      <c r="A92" s="71"/>
      <c r="B92" s="88" t="s">
        <v>460</v>
      </c>
      <c r="C92" s="73"/>
    </row>
    <row r="93" spans="1:3">
      <c r="A93" s="71"/>
      <c r="B93" s="88"/>
      <c r="C93" s="73"/>
    </row>
    <row r="94" spans="1:3">
      <c r="A94" s="71"/>
      <c r="B94" s="82" t="s">
        <v>587</v>
      </c>
      <c r="C94" s="73"/>
    </row>
    <row r="95" spans="1:3" ht="62">
      <c r="A95" s="71"/>
      <c r="B95" s="80" t="s">
        <v>688</v>
      </c>
      <c r="C95" s="73"/>
    </row>
    <row r="96" spans="1:3">
      <c r="A96" s="71"/>
      <c r="B96" s="80"/>
      <c r="C96" s="73"/>
    </row>
    <row r="97" spans="1:5">
      <c r="A97" s="71"/>
      <c r="B97" s="82" t="s">
        <v>398</v>
      </c>
      <c r="C97" s="73"/>
    </row>
    <row r="98" spans="1:5" ht="31">
      <c r="A98" s="71"/>
      <c r="B98" s="80" t="s">
        <v>689</v>
      </c>
      <c r="C98" s="73"/>
    </row>
    <row r="99" spans="1:5">
      <c r="A99" s="71"/>
      <c r="B99" s="88" t="s">
        <v>463</v>
      </c>
      <c r="C99" s="73"/>
    </row>
    <row r="100" spans="1:5">
      <c r="A100" s="71"/>
      <c r="B100" s="80"/>
      <c r="C100" s="73"/>
    </row>
    <row r="101" spans="1:5">
      <c r="A101" s="71"/>
      <c r="B101" s="82" t="s">
        <v>457</v>
      </c>
      <c r="C101" s="73"/>
    </row>
    <row r="102" spans="1:5" ht="62">
      <c r="A102" s="71"/>
      <c r="B102" s="80" t="s">
        <v>690</v>
      </c>
      <c r="C102" s="73"/>
    </row>
    <row r="103" spans="1:5">
      <c r="A103" s="71"/>
      <c r="B103" s="88" t="s">
        <v>470</v>
      </c>
      <c r="C103" s="73"/>
    </row>
    <row r="104" spans="1:5">
      <c r="A104" s="71"/>
      <c r="B104" s="80"/>
      <c r="C104" s="73"/>
    </row>
    <row r="105" spans="1:5">
      <c r="A105" s="71"/>
      <c r="B105" s="82" t="s">
        <v>399</v>
      </c>
      <c r="C105" s="73"/>
    </row>
    <row r="106" spans="1:5" ht="31">
      <c r="A106" s="71"/>
      <c r="B106" s="80" t="s">
        <v>691</v>
      </c>
      <c r="C106" s="73"/>
    </row>
    <row r="107" spans="1:5">
      <c r="A107" s="71"/>
      <c r="B107" s="88" t="s">
        <v>464</v>
      </c>
      <c r="C107" s="73"/>
    </row>
    <row r="108" spans="1:5">
      <c r="A108" s="71"/>
      <c r="B108" s="80"/>
      <c r="C108" s="73"/>
    </row>
    <row r="109" spans="1:5">
      <c r="A109" s="71"/>
      <c r="B109" s="82" t="s">
        <v>400</v>
      </c>
      <c r="C109" s="73"/>
      <c r="D109" s="91"/>
    </row>
    <row r="110" spans="1:5" ht="31">
      <c r="A110" s="71"/>
      <c r="B110" s="80" t="s">
        <v>692</v>
      </c>
      <c r="C110" s="90"/>
      <c r="D110" s="92"/>
      <c r="E110" s="73"/>
    </row>
    <row r="111" spans="1:5">
      <c r="A111" s="71"/>
      <c r="B111" s="88" t="s">
        <v>466</v>
      </c>
      <c r="C111" s="90"/>
      <c r="D111" s="93"/>
      <c r="E111" s="73"/>
    </row>
    <row r="112" spans="1:5">
      <c r="A112" s="71"/>
      <c r="B112" s="80"/>
      <c r="C112" s="73"/>
      <c r="D112" s="87"/>
    </row>
    <row r="113" spans="1:3">
      <c r="A113" s="71"/>
      <c r="B113" s="82" t="s">
        <v>401</v>
      </c>
      <c r="C113" s="73"/>
    </row>
    <row r="114" spans="1:3" ht="31">
      <c r="A114" s="71"/>
      <c r="B114" s="80" t="s">
        <v>760</v>
      </c>
      <c r="C114" s="73"/>
    </row>
    <row r="115" spans="1:3">
      <c r="A115" s="71"/>
      <c r="B115" s="80"/>
      <c r="C115" s="73"/>
    </row>
    <row r="116" spans="1:3">
      <c r="A116" s="71"/>
      <c r="B116" s="85" t="s">
        <v>402</v>
      </c>
      <c r="C116" s="73"/>
    </row>
    <row r="117" spans="1:3" ht="62">
      <c r="A117" s="71"/>
      <c r="B117" s="80" t="s">
        <v>693</v>
      </c>
      <c r="C117" s="73"/>
    </row>
    <row r="118" spans="1:3">
      <c r="A118" s="71"/>
      <c r="B118" s="80"/>
      <c r="C118" s="73"/>
    </row>
    <row r="119" spans="1:3" ht="18">
      <c r="A119" s="71"/>
      <c r="B119" s="84" t="s">
        <v>385</v>
      </c>
      <c r="C119" s="73"/>
    </row>
    <row r="120" spans="1:3">
      <c r="A120" s="71"/>
      <c r="B120" s="82"/>
      <c r="C120" s="73"/>
    </row>
    <row r="121" spans="1:3">
      <c r="A121" s="71"/>
      <c r="B121" s="82" t="s">
        <v>419</v>
      </c>
      <c r="C121" s="73"/>
    </row>
    <row r="122" spans="1:3" ht="124">
      <c r="A122" s="71"/>
      <c r="B122" s="80" t="s">
        <v>696</v>
      </c>
      <c r="C122" s="73"/>
    </row>
    <row r="123" spans="1:3">
      <c r="A123" s="71"/>
      <c r="B123" s="80"/>
      <c r="C123" s="73"/>
    </row>
    <row r="124" spans="1:3">
      <c r="A124" s="71"/>
      <c r="B124" s="82" t="s">
        <v>420</v>
      </c>
      <c r="C124" s="73"/>
    </row>
    <row r="125" spans="1:3" ht="124">
      <c r="A125" s="71"/>
      <c r="B125" s="80" t="s">
        <v>695</v>
      </c>
      <c r="C125" s="73"/>
    </row>
    <row r="126" spans="1:3">
      <c r="A126" s="71"/>
      <c r="B126" s="80"/>
      <c r="C126" s="73"/>
    </row>
    <row r="127" spans="1:3">
      <c r="A127" s="71"/>
      <c r="B127" s="82" t="s">
        <v>403</v>
      </c>
      <c r="C127" s="73"/>
    </row>
    <row r="128" spans="1:3" ht="108.5">
      <c r="A128" s="71"/>
      <c r="B128" s="80" t="s">
        <v>721</v>
      </c>
      <c r="C128" s="73"/>
    </row>
    <row r="129" spans="1:3">
      <c r="A129" s="71"/>
      <c r="B129" s="80"/>
      <c r="C129" s="73"/>
    </row>
    <row r="130" spans="1:3">
      <c r="A130" s="71"/>
      <c r="B130" s="82" t="s">
        <v>404</v>
      </c>
      <c r="C130" s="73"/>
    </row>
    <row r="131" spans="1:3" ht="31">
      <c r="A131" s="71"/>
      <c r="B131" s="80" t="s">
        <v>698</v>
      </c>
      <c r="C131" s="73"/>
    </row>
    <row r="132" spans="1:3">
      <c r="A132" s="71"/>
      <c r="B132" s="80"/>
      <c r="C132" s="73"/>
    </row>
    <row r="133" spans="1:3">
      <c r="A133" s="71"/>
      <c r="B133" s="82" t="s">
        <v>405</v>
      </c>
      <c r="C133" s="73"/>
    </row>
    <row r="134" spans="1:3" ht="77.5">
      <c r="A134" s="71"/>
      <c r="B134" s="80" t="s">
        <v>694</v>
      </c>
      <c r="C134" s="73"/>
    </row>
    <row r="135" spans="1:3">
      <c r="A135" s="71"/>
      <c r="B135" s="80"/>
      <c r="C135" s="73"/>
    </row>
    <row r="136" spans="1:3">
      <c r="A136" s="71"/>
      <c r="B136" s="85" t="s">
        <v>406</v>
      </c>
      <c r="C136" s="73"/>
    </row>
    <row r="137" spans="1:3" ht="77.5">
      <c r="A137" s="71"/>
      <c r="B137" s="80" t="s">
        <v>700</v>
      </c>
      <c r="C137" s="73"/>
    </row>
    <row r="138" spans="1:3">
      <c r="A138" s="71"/>
      <c r="B138" s="80"/>
      <c r="C138" s="73"/>
    </row>
    <row r="139" spans="1:3">
      <c r="A139" s="71"/>
      <c r="B139" s="82" t="s">
        <v>407</v>
      </c>
      <c r="C139" s="73"/>
    </row>
    <row r="140" spans="1:3" ht="31">
      <c r="A140" s="71"/>
      <c r="B140" s="80" t="s">
        <v>699</v>
      </c>
      <c r="C140" s="73"/>
    </row>
    <row r="141" spans="1:3">
      <c r="A141" s="71"/>
      <c r="B141" s="80"/>
      <c r="C141" s="73"/>
    </row>
    <row r="142" spans="1:3">
      <c r="A142" s="71"/>
      <c r="B142" s="82" t="s">
        <v>386</v>
      </c>
      <c r="C142" s="73"/>
    </row>
    <row r="143" spans="1:3" ht="77.5">
      <c r="A143" s="71"/>
      <c r="B143" s="80" t="s">
        <v>697</v>
      </c>
      <c r="C143" s="73"/>
    </row>
    <row r="144" spans="1:3">
      <c r="A144" s="71"/>
      <c r="B144" s="80"/>
      <c r="C144" s="73"/>
    </row>
    <row r="145" spans="1:3" ht="93">
      <c r="A145" s="71"/>
      <c r="B145" s="80" t="s">
        <v>761</v>
      </c>
      <c r="C145" s="73"/>
    </row>
    <row r="146" spans="1:3">
      <c r="A146" s="71"/>
      <c r="B146" s="86"/>
      <c r="C146" s="73"/>
    </row>
    <row r="147" spans="1:3">
      <c r="B147" s="87"/>
    </row>
  </sheetData>
  <hyperlinks>
    <hyperlink ref="B8" location="Introduction" display="Introduction" xr:uid="{CC8592AF-1C08-4D0B-97EB-55A1AAD5FBB4}"/>
    <hyperlink ref="B13" location="Mandatory_reliefs" display="Mandatory reliefs" xr:uid="{FAF03575-633D-46B0-81C6-D8F77AD14C24}"/>
    <hyperlink ref="B28" location="Discretionary_reliefs" display="Discretionary reliefs" xr:uid="{DC3F5E0C-1C6A-4C44-AC60-0B355518271D}"/>
    <hyperlink ref="B43" r:id="rId1" location="tcon" display="LINK - Local Government Finance Act 1988" xr:uid="{5D967E76-0E88-4FF3-B6E1-3B184A038AC1}"/>
    <hyperlink ref="B58" r:id="rId2" display="Non‑Domestic Rating (Collection and Enforcement) (Local Lists) (Amendment and  Miscellaneous Provision) Regulations " xr:uid="{3071E4F6-0D1C-45A2-9E2A-CD757E859641}"/>
    <hyperlink ref="B99" r:id="rId3" xr:uid="{0816D664-88C8-4FF3-98E1-CD6DB0868D4B}"/>
    <hyperlink ref="B107" r:id="rId4" display="df" xr:uid="{82A9F792-AC8A-4232-B509-B0E22ABEAA2A}"/>
    <hyperlink ref="B111" r:id="rId5" display="q" xr:uid="{384D992E-43A1-4039-95E6-C3B293E38579}"/>
    <hyperlink ref="B46" r:id="rId6" display="rt" xr:uid="{F30356D1-5F37-466B-8BB5-81690ED6ECAA}"/>
    <hyperlink ref="B103" r:id="rId7" display="LINK?" xr:uid="{6FD79EB9-2CB3-4432-828E-23CC9128A9F4}"/>
    <hyperlink ref="B92" r:id="rId8" display="fg" xr:uid="{116E7007-38A5-46A7-BCE8-9F0B486BD9D9}"/>
    <hyperlink ref="B85" r:id="rId9" display="https://eur01.safelinks.protection.outlook.com/?url=https%3A%2F%2Fwww.legislation.gov.uk%2Fwsi%2F2017%2F1229%2Fcontents&amp;data=05%7C02%7CRichard.Hagg%40gov.wales%7C70d1fe60455a4eeabcc708de4f55dbe9%7Ca2cc36c592804ae78887d06dab89216b%7C0%7C0%7C639035427337484231%7CUnknown%7CTWFpbGZsb3d8eyJFbXB0eU1hcGkiOnRydWUsIlYiOiIwLjAuMDAwMCIsIlAiOiJXaW4zMiIsIkFOIjoiTWFpbCIsIldUIjoyfQ%3D%3D%7C0%7C%7C%7C&amp;sdata=jBUa1AdxuGpiQvuAXop5NBzInvhk8gBVOQUIAEXfys4%3D&amp;reserved=0" xr:uid="{CA1CF829-E270-457B-8672-E61BD368EBEE}"/>
    <hyperlink ref="B65" r:id="rId10" display="https://businesswales.gov.wales/non-domestic-rates-multipliers" xr:uid="{6084B5B0-07F0-4337-8B70-EF2411871DD7}"/>
  </hyperlinks>
  <pageMargins left="0.7" right="0.7" top="0.75" bottom="0.75" header="0.3" footer="0.3"/>
  <pageSetup paperSize="9" orientation="portrait" r:id="rId1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E073C5-B184-4390-B8B4-6BDF27375201}">
  <dimension ref="A1:O147"/>
  <sheetViews>
    <sheetView showRowColHeaders="0" zoomScaleNormal="100" workbookViewId="0"/>
  </sheetViews>
  <sheetFormatPr defaultColWidth="0" defaultRowHeight="15.5" zeroHeight="1"/>
  <cols>
    <col min="1" max="1" width="3.07421875" style="69" customWidth="1"/>
    <col min="2" max="2" width="95.765625" style="69" customWidth="1"/>
    <col min="3" max="3" width="2.53515625" style="69" customWidth="1"/>
    <col min="4" max="15" width="0" style="69" hidden="1" customWidth="1"/>
    <col min="16" max="16384" width="8.84375" style="69" hidden="1"/>
  </cols>
  <sheetData>
    <row r="1" spans="1:15">
      <c r="O1" s="118"/>
    </row>
    <row r="2" spans="1:15" ht="18">
      <c r="B2" s="120" t="s">
        <v>423</v>
      </c>
    </row>
    <row r="3" spans="1:15" ht="18">
      <c r="B3" s="119" t="str">
        <f>"canllawiau 20"&amp;MID(year,3,2)&amp;" - 20"&amp;RIGHT(year,2)</f>
        <v>canllawiau 2026 - 2027</v>
      </c>
    </row>
    <row r="4" spans="1:15" ht="18">
      <c r="B4" s="70"/>
    </row>
    <row r="5" spans="1:15">
      <c r="B5" s="72" t="s">
        <v>724</v>
      </c>
    </row>
    <row r="6" spans="1:15" ht="23">
      <c r="A6" s="71"/>
      <c r="B6" s="74" t="s">
        <v>425</v>
      </c>
      <c r="C6" s="73"/>
    </row>
    <row r="7" spans="1:15" ht="23">
      <c r="A7" s="71"/>
      <c r="B7" s="75"/>
      <c r="C7" s="73"/>
    </row>
    <row r="8" spans="1:15">
      <c r="A8" s="71"/>
      <c r="B8" s="77" t="s">
        <v>426</v>
      </c>
      <c r="C8" s="73"/>
    </row>
    <row r="9" spans="1:15">
      <c r="A9" s="71"/>
      <c r="B9" s="80" t="s">
        <v>728</v>
      </c>
      <c r="C9" s="73"/>
    </row>
    <row r="10" spans="1:15">
      <c r="A10" s="71"/>
      <c r="B10" s="81" t="s">
        <v>751</v>
      </c>
      <c r="C10" s="73"/>
    </row>
    <row r="11" spans="1:15">
      <c r="A11" s="71"/>
      <c r="B11" s="81" t="s">
        <v>727</v>
      </c>
      <c r="C11" s="73"/>
    </row>
    <row r="12" spans="1:15">
      <c r="A12" s="71"/>
      <c r="B12" s="82"/>
      <c r="C12" s="73"/>
    </row>
    <row r="13" spans="1:15">
      <c r="A13" s="71"/>
      <c r="B13" s="77" t="s">
        <v>437</v>
      </c>
      <c r="C13" s="73"/>
    </row>
    <row r="14" spans="1:15">
      <c r="A14" s="71"/>
      <c r="B14" s="80" t="s">
        <v>763</v>
      </c>
      <c r="C14" s="73"/>
    </row>
    <row r="15" spans="1:15">
      <c r="A15" s="71"/>
      <c r="B15" s="80" t="s">
        <v>764</v>
      </c>
      <c r="C15" s="73"/>
    </row>
    <row r="16" spans="1:15">
      <c r="A16" s="71"/>
      <c r="B16" s="81" t="s">
        <v>765</v>
      </c>
      <c r="C16" s="73"/>
    </row>
    <row r="17" spans="1:3">
      <c r="A17" s="71"/>
      <c r="B17" s="81" t="s">
        <v>766</v>
      </c>
      <c r="C17" s="73"/>
    </row>
    <row r="18" spans="1:3">
      <c r="A18" s="71"/>
      <c r="B18" s="81" t="s">
        <v>767</v>
      </c>
      <c r="C18" s="73"/>
    </row>
    <row r="19" spans="1:3">
      <c r="A19" s="71"/>
      <c r="B19" s="81" t="s">
        <v>768</v>
      </c>
      <c r="C19" s="73"/>
    </row>
    <row r="20" spans="1:3">
      <c r="A20" s="71"/>
      <c r="B20" s="81" t="s">
        <v>769</v>
      </c>
      <c r="C20" s="73"/>
    </row>
    <row r="21" spans="1:3">
      <c r="A21" s="71"/>
      <c r="B21" s="81" t="s">
        <v>770</v>
      </c>
      <c r="C21" s="73"/>
    </row>
    <row r="22" spans="1:3">
      <c r="A22" s="71"/>
      <c r="B22" s="81" t="s">
        <v>771</v>
      </c>
      <c r="C22" s="73"/>
    </row>
    <row r="23" spans="1:3">
      <c r="A23" s="71"/>
      <c r="B23" s="81" t="s">
        <v>772</v>
      </c>
      <c r="C23" s="73"/>
    </row>
    <row r="24" spans="1:3">
      <c r="A24" s="71"/>
      <c r="B24" s="83"/>
      <c r="C24" s="73"/>
    </row>
    <row r="25" spans="1:3">
      <c r="A25" s="71"/>
      <c r="B25" s="81" t="s">
        <v>445</v>
      </c>
      <c r="C25" s="73"/>
    </row>
    <row r="26" spans="1:3">
      <c r="A26" s="71"/>
      <c r="B26" s="80" t="s">
        <v>446</v>
      </c>
      <c r="C26" s="73"/>
    </row>
    <row r="27" spans="1:3">
      <c r="A27" s="71"/>
      <c r="B27" s="83"/>
      <c r="C27" s="73"/>
    </row>
    <row r="28" spans="1:3">
      <c r="A28" s="71"/>
      <c r="B28" s="77" t="s">
        <v>428</v>
      </c>
      <c r="C28" s="73"/>
    </row>
    <row r="29" spans="1:3">
      <c r="A29" s="71"/>
      <c r="B29" s="81" t="s">
        <v>763</v>
      </c>
      <c r="C29" s="73"/>
    </row>
    <row r="30" spans="1:3">
      <c r="A30" s="71"/>
      <c r="B30" s="81" t="s">
        <v>764</v>
      </c>
      <c r="C30" s="73"/>
    </row>
    <row r="31" spans="1:3">
      <c r="A31" s="71"/>
      <c r="B31" s="81" t="s">
        <v>773</v>
      </c>
      <c r="C31" s="73"/>
    </row>
    <row r="32" spans="1:3">
      <c r="A32" s="71"/>
      <c r="B32" s="81"/>
      <c r="C32" s="73"/>
    </row>
    <row r="33" spans="1:3">
      <c r="A33" s="71"/>
      <c r="B33" s="81" t="s">
        <v>448</v>
      </c>
      <c r="C33" s="73"/>
    </row>
    <row r="34" spans="1:3">
      <c r="A34" s="71"/>
      <c r="B34" s="81" t="s">
        <v>449</v>
      </c>
      <c r="C34" s="73"/>
    </row>
    <row r="35" spans="1:3">
      <c r="A35" s="71"/>
      <c r="B35" s="80" t="s">
        <v>450</v>
      </c>
      <c r="C35" s="73"/>
    </row>
    <row r="36" spans="1:3">
      <c r="A36" s="71"/>
      <c r="B36" s="81" t="s">
        <v>451</v>
      </c>
      <c r="C36" s="73"/>
    </row>
    <row r="37" spans="1:3">
      <c r="A37" s="71"/>
      <c r="B37" s="81" t="s">
        <v>452</v>
      </c>
      <c r="C37" s="73"/>
    </row>
    <row r="38" spans="1:3">
      <c r="A38" s="71"/>
      <c r="B38" s="80"/>
      <c r="C38" s="73"/>
    </row>
    <row r="39" spans="1:3" ht="18">
      <c r="A39" s="71"/>
      <c r="B39" s="84" t="s">
        <v>426</v>
      </c>
      <c r="C39" s="73"/>
    </row>
    <row r="40" spans="1:3" ht="31">
      <c r="A40" s="71"/>
      <c r="B40" s="80" t="s">
        <v>678</v>
      </c>
      <c r="C40" s="73"/>
    </row>
    <row r="41" spans="1:3">
      <c r="A41" s="71"/>
      <c r="B41" s="80"/>
      <c r="C41" s="73"/>
    </row>
    <row r="42" spans="1:3" ht="77.5">
      <c r="A42" s="71"/>
      <c r="B42" s="80" t="s">
        <v>759</v>
      </c>
      <c r="C42" s="73"/>
    </row>
    <row r="43" spans="1:3">
      <c r="A43" s="71"/>
      <c r="B43" s="190" t="s">
        <v>455</v>
      </c>
      <c r="C43" s="73"/>
    </row>
    <row r="44" spans="1:3">
      <c r="A44" s="71"/>
      <c r="B44" s="80"/>
      <c r="C44" s="73"/>
    </row>
    <row r="45" spans="1:3" ht="31">
      <c r="A45" s="71"/>
      <c r="B45" s="80" t="s">
        <v>429</v>
      </c>
      <c r="C45" s="73"/>
    </row>
    <row r="46" spans="1:3">
      <c r="A46" s="71"/>
      <c r="B46" s="188" t="s">
        <v>468</v>
      </c>
      <c r="C46" s="73"/>
    </row>
    <row r="47" spans="1:3">
      <c r="A47" s="71"/>
      <c r="B47" s="80"/>
      <c r="C47" s="73"/>
    </row>
    <row r="48" spans="1:3" ht="108.5">
      <c r="A48" s="71"/>
      <c r="B48" s="80" t="s">
        <v>430</v>
      </c>
      <c r="C48" s="73"/>
    </row>
    <row r="49" spans="1:3">
      <c r="A49" s="71"/>
      <c r="B49" s="80"/>
      <c r="C49" s="73"/>
    </row>
    <row r="50" spans="1:3">
      <c r="A50" s="71"/>
      <c r="B50" s="80" t="s">
        <v>431</v>
      </c>
      <c r="C50" s="73"/>
    </row>
    <row r="51" spans="1:3" ht="46.5">
      <c r="A51" s="71"/>
      <c r="B51" s="80" t="s">
        <v>432</v>
      </c>
      <c r="C51" s="73"/>
    </row>
    <row r="52" spans="1:3">
      <c r="A52" s="71"/>
      <c r="B52" s="80" t="s">
        <v>676</v>
      </c>
      <c r="C52" s="73"/>
    </row>
    <row r="53" spans="1:3" ht="31">
      <c r="A53" s="71"/>
      <c r="B53" s="80" t="s">
        <v>677</v>
      </c>
      <c r="C53" s="73"/>
    </row>
    <row r="54" spans="1:3">
      <c r="A54" s="71"/>
      <c r="B54" s="80"/>
      <c r="C54" s="73"/>
    </row>
    <row r="55" spans="1:3">
      <c r="A55" s="71"/>
      <c r="B55" s="80" t="s">
        <v>433</v>
      </c>
      <c r="C55" s="73"/>
    </row>
    <row r="56" spans="1:3" ht="62">
      <c r="A56" s="71"/>
      <c r="B56" s="80" t="s">
        <v>680</v>
      </c>
      <c r="C56" s="73"/>
    </row>
    <row r="57" spans="1:3">
      <c r="A57" s="71"/>
      <c r="B57" s="80" t="s">
        <v>434</v>
      </c>
      <c r="C57" s="73"/>
    </row>
    <row r="58" spans="1:3" ht="31">
      <c r="A58" s="71"/>
      <c r="B58" s="88" t="s">
        <v>502</v>
      </c>
      <c r="C58" s="73"/>
    </row>
    <row r="59" spans="1:3">
      <c r="A59" s="71"/>
      <c r="B59" s="88"/>
      <c r="C59" s="73"/>
    </row>
    <row r="60" spans="1:3">
      <c r="A60" s="71"/>
      <c r="B60" s="85" t="s">
        <v>435</v>
      </c>
      <c r="C60" s="73"/>
    </row>
    <row r="61" spans="1:3" ht="31">
      <c r="A61" s="71"/>
      <c r="B61" s="80" t="s">
        <v>701</v>
      </c>
      <c r="C61" s="73"/>
    </row>
    <row r="62" spans="1:3">
      <c r="A62" s="71"/>
      <c r="B62" s="80"/>
      <c r="C62" s="73"/>
    </row>
    <row r="63" spans="1:3">
      <c r="A63" s="71"/>
      <c r="B63" s="82" t="s">
        <v>752</v>
      </c>
      <c r="C63" s="73"/>
    </row>
    <row r="64" spans="1:3" ht="93">
      <c r="A64" s="71"/>
      <c r="B64" s="80" t="s">
        <v>753</v>
      </c>
      <c r="C64" s="73"/>
    </row>
    <row r="65" spans="1:3">
      <c r="A65" s="71"/>
      <c r="B65" s="188" t="s">
        <v>757</v>
      </c>
      <c r="C65" s="73"/>
    </row>
    <row r="66" spans="1:3">
      <c r="A66" s="71"/>
      <c r="B66" s="80"/>
      <c r="C66" s="73"/>
    </row>
    <row r="67" spans="1:3">
      <c r="A67" s="71"/>
      <c r="B67" s="80" t="s">
        <v>702</v>
      </c>
      <c r="C67" s="73"/>
    </row>
    <row r="68" spans="1:3">
      <c r="A68" s="71"/>
      <c r="B68" s="80"/>
      <c r="C68" s="73"/>
    </row>
    <row r="69" spans="1:3">
      <c r="A69" s="71"/>
      <c r="B69" s="85" t="s">
        <v>436</v>
      </c>
      <c r="C69" s="73"/>
    </row>
    <row r="70" spans="1:3" ht="62">
      <c r="A70" s="71"/>
      <c r="B70" s="80" t="s">
        <v>726</v>
      </c>
      <c r="C70" s="73"/>
    </row>
    <row r="71" spans="1:3">
      <c r="A71" s="71"/>
      <c r="B71" s="80"/>
      <c r="C71" s="73"/>
    </row>
    <row r="72" spans="1:3">
      <c r="A72" s="71"/>
      <c r="B72" s="82" t="s">
        <v>427</v>
      </c>
      <c r="C72" s="73"/>
    </row>
    <row r="73" spans="1:3">
      <c r="A73" s="71"/>
      <c r="B73" s="80" t="s">
        <v>453</v>
      </c>
      <c r="C73" s="73"/>
    </row>
    <row r="74" spans="1:3">
      <c r="A74" s="71"/>
      <c r="B74" s="85"/>
      <c r="C74" s="73"/>
    </row>
    <row r="75" spans="1:3" ht="18">
      <c r="A75" s="71"/>
      <c r="B75" s="84" t="s">
        <v>437</v>
      </c>
      <c r="C75" s="73"/>
    </row>
    <row r="76" spans="1:3">
      <c r="A76" s="71"/>
      <c r="B76" s="82"/>
      <c r="C76" s="73"/>
    </row>
    <row r="77" spans="1:3">
      <c r="A77" s="71"/>
      <c r="B77" s="85" t="s">
        <v>438</v>
      </c>
      <c r="C77" s="73"/>
    </row>
    <row r="78" spans="1:3" ht="62">
      <c r="A78" s="71"/>
      <c r="B78" s="80" t="s">
        <v>703</v>
      </c>
      <c r="C78" s="73"/>
    </row>
    <row r="79" spans="1:3">
      <c r="A79" s="71"/>
      <c r="B79" s="80"/>
      <c r="C79" s="73"/>
    </row>
    <row r="80" spans="1:3">
      <c r="A80" s="71"/>
      <c r="B80" s="85" t="s">
        <v>439</v>
      </c>
      <c r="C80" s="73"/>
    </row>
    <row r="81" spans="1:3" ht="108.5">
      <c r="A81" s="71"/>
      <c r="B81" s="80" t="s">
        <v>704</v>
      </c>
      <c r="C81" s="73"/>
    </row>
    <row r="82" spans="1:3">
      <c r="A82" s="71"/>
      <c r="B82" s="80"/>
      <c r="C82" s="73"/>
    </row>
    <row r="83" spans="1:3">
      <c r="A83" s="71"/>
      <c r="B83" s="82" t="s">
        <v>332</v>
      </c>
      <c r="C83" s="73"/>
    </row>
    <row r="84" spans="1:3" ht="62">
      <c r="A84" s="71"/>
      <c r="B84" s="80" t="s">
        <v>705</v>
      </c>
      <c r="C84" s="73"/>
    </row>
    <row r="85" spans="1:3">
      <c r="A85" s="71"/>
      <c r="B85" s="88" t="s">
        <v>755</v>
      </c>
      <c r="C85" s="73"/>
    </row>
    <row r="86" spans="1:3">
      <c r="A86" s="71"/>
      <c r="B86" s="80"/>
      <c r="C86" s="73"/>
    </row>
    <row r="87" spans="1:3">
      <c r="A87" s="71"/>
      <c r="B87" s="82" t="s">
        <v>440</v>
      </c>
      <c r="C87" s="73"/>
    </row>
    <row r="88" spans="1:3" ht="77.5">
      <c r="A88" s="71"/>
      <c r="B88" s="80" t="s">
        <v>681</v>
      </c>
      <c r="C88" s="73"/>
    </row>
    <row r="89" spans="1:3">
      <c r="A89" s="71"/>
      <c r="B89" s="80"/>
      <c r="C89" s="73"/>
    </row>
    <row r="90" spans="1:3">
      <c r="A90" s="71"/>
      <c r="B90" s="82" t="s">
        <v>441</v>
      </c>
      <c r="C90" s="73"/>
    </row>
    <row r="91" spans="1:3" ht="93">
      <c r="A91" s="71"/>
      <c r="B91" s="80" t="s">
        <v>706</v>
      </c>
      <c r="C91" s="73"/>
    </row>
    <row r="92" spans="1:3">
      <c r="A92" s="71"/>
      <c r="B92" s="88" t="s">
        <v>461</v>
      </c>
      <c r="C92" s="73"/>
    </row>
    <row r="93" spans="1:3">
      <c r="A93" s="71"/>
      <c r="B93" s="88"/>
      <c r="C93" s="73"/>
    </row>
    <row r="94" spans="1:3">
      <c r="A94" s="71"/>
      <c r="B94" s="82" t="s">
        <v>589</v>
      </c>
      <c r="C94" s="73"/>
    </row>
    <row r="95" spans="1:3" ht="62">
      <c r="A95" s="71"/>
      <c r="B95" s="80" t="s">
        <v>707</v>
      </c>
      <c r="C95" s="73"/>
    </row>
    <row r="96" spans="1:3">
      <c r="A96" s="71"/>
      <c r="B96" s="80"/>
      <c r="C96" s="73"/>
    </row>
    <row r="97" spans="1:3">
      <c r="A97" s="71"/>
      <c r="B97" s="82" t="s">
        <v>442</v>
      </c>
      <c r="C97" s="73"/>
    </row>
    <row r="98" spans="1:3" ht="31">
      <c r="A98" s="71"/>
      <c r="B98" s="80" t="s">
        <v>708</v>
      </c>
      <c r="C98" s="73"/>
    </row>
    <row r="99" spans="1:3">
      <c r="A99" s="71"/>
      <c r="B99" s="88" t="s">
        <v>462</v>
      </c>
      <c r="C99" s="73"/>
    </row>
    <row r="100" spans="1:3">
      <c r="A100" s="71"/>
      <c r="B100" s="80"/>
      <c r="C100" s="73"/>
    </row>
    <row r="101" spans="1:3">
      <c r="A101" s="71"/>
      <c r="B101" s="85" t="s">
        <v>459</v>
      </c>
      <c r="C101" s="73"/>
    </row>
    <row r="102" spans="1:3" ht="62">
      <c r="A102" s="71"/>
      <c r="B102" s="80" t="s">
        <v>709</v>
      </c>
      <c r="C102" s="73"/>
    </row>
    <row r="103" spans="1:3">
      <c r="A103" s="71"/>
      <c r="B103" s="88" t="s">
        <v>469</v>
      </c>
      <c r="C103" s="73"/>
    </row>
    <row r="104" spans="1:3">
      <c r="A104" s="71"/>
      <c r="B104" s="80"/>
      <c r="C104" s="73"/>
    </row>
    <row r="105" spans="1:3">
      <c r="A105" s="71"/>
      <c r="B105" s="82" t="s">
        <v>443</v>
      </c>
      <c r="C105" s="73"/>
    </row>
    <row r="106" spans="1:3" ht="31">
      <c r="A106" s="71"/>
      <c r="B106" s="80" t="s">
        <v>710</v>
      </c>
      <c r="C106" s="73"/>
    </row>
    <row r="107" spans="1:3">
      <c r="A107" s="71"/>
      <c r="B107" s="88" t="s">
        <v>465</v>
      </c>
      <c r="C107" s="73"/>
    </row>
    <row r="108" spans="1:3">
      <c r="A108" s="71"/>
      <c r="B108" s="80"/>
      <c r="C108" s="73"/>
    </row>
    <row r="109" spans="1:3">
      <c r="A109" s="71"/>
      <c r="B109" s="82" t="s">
        <v>444</v>
      </c>
      <c r="C109" s="73"/>
    </row>
    <row r="110" spans="1:3" ht="31">
      <c r="A110" s="71"/>
      <c r="B110" s="80" t="s">
        <v>711</v>
      </c>
      <c r="C110" s="73"/>
    </row>
    <row r="111" spans="1:3">
      <c r="A111" s="71"/>
      <c r="B111" s="88" t="s">
        <v>467</v>
      </c>
      <c r="C111" s="73"/>
    </row>
    <row r="112" spans="1:3">
      <c r="A112" s="71"/>
      <c r="B112" s="80"/>
      <c r="C112" s="73"/>
    </row>
    <row r="113" spans="1:3">
      <c r="A113" s="71"/>
      <c r="B113" s="82" t="s">
        <v>445</v>
      </c>
      <c r="C113" s="73"/>
    </row>
    <row r="114" spans="1:3" ht="31">
      <c r="A114" s="71"/>
      <c r="B114" s="80" t="s">
        <v>712</v>
      </c>
      <c r="C114" s="73"/>
    </row>
    <row r="115" spans="1:3">
      <c r="A115" s="71"/>
      <c r="B115" s="80"/>
      <c r="C115" s="73"/>
    </row>
    <row r="116" spans="1:3">
      <c r="A116" s="71"/>
      <c r="B116" s="85" t="s">
        <v>446</v>
      </c>
      <c r="C116" s="73"/>
    </row>
    <row r="117" spans="1:3" ht="62">
      <c r="A117" s="71"/>
      <c r="B117" s="80" t="s">
        <v>713</v>
      </c>
      <c r="C117" s="73"/>
    </row>
    <row r="118" spans="1:3">
      <c r="A118" s="71"/>
      <c r="B118" s="80"/>
      <c r="C118" s="73"/>
    </row>
    <row r="119" spans="1:3" ht="18">
      <c r="A119" s="71"/>
      <c r="B119" s="84" t="s">
        <v>428</v>
      </c>
      <c r="C119" s="73"/>
    </row>
    <row r="120" spans="1:3">
      <c r="A120" s="71"/>
      <c r="B120" s="82"/>
      <c r="C120" s="73"/>
    </row>
    <row r="121" spans="1:3">
      <c r="A121" s="71"/>
      <c r="B121" s="82" t="s">
        <v>438</v>
      </c>
      <c r="C121" s="73"/>
    </row>
    <row r="122" spans="1:3" ht="124">
      <c r="A122" s="71"/>
      <c r="B122" s="80" t="s">
        <v>714</v>
      </c>
      <c r="C122" s="73"/>
    </row>
    <row r="123" spans="1:3">
      <c r="A123" s="71"/>
      <c r="B123" s="80"/>
      <c r="C123" s="73"/>
    </row>
    <row r="124" spans="1:3">
      <c r="A124" s="71"/>
      <c r="B124" s="82" t="s">
        <v>439</v>
      </c>
      <c r="C124" s="73"/>
    </row>
    <row r="125" spans="1:3" ht="139.5">
      <c r="A125" s="71"/>
      <c r="B125" s="80" t="s">
        <v>720</v>
      </c>
      <c r="C125" s="73"/>
    </row>
    <row r="126" spans="1:3">
      <c r="A126" s="71"/>
      <c r="B126" s="80"/>
      <c r="C126" s="73"/>
    </row>
    <row r="127" spans="1:3">
      <c r="A127" s="71"/>
      <c r="B127" s="82" t="s">
        <v>447</v>
      </c>
      <c r="C127" s="73"/>
    </row>
    <row r="128" spans="1:3" ht="108.5">
      <c r="A128" s="71"/>
      <c r="B128" s="80" t="s">
        <v>722</v>
      </c>
      <c r="C128" s="73"/>
    </row>
    <row r="129" spans="1:3">
      <c r="A129" s="71"/>
      <c r="B129" s="80"/>
      <c r="C129" s="73"/>
    </row>
    <row r="130" spans="1:3">
      <c r="A130" s="71"/>
      <c r="B130" s="82" t="s">
        <v>448</v>
      </c>
      <c r="C130" s="73"/>
    </row>
    <row r="131" spans="1:3" ht="31">
      <c r="A131" s="71"/>
      <c r="B131" s="80" t="s">
        <v>715</v>
      </c>
      <c r="C131" s="73"/>
    </row>
    <row r="132" spans="1:3">
      <c r="A132" s="71"/>
      <c r="B132" s="80"/>
      <c r="C132" s="73"/>
    </row>
    <row r="133" spans="1:3">
      <c r="A133" s="71"/>
      <c r="B133" s="82" t="s">
        <v>449</v>
      </c>
      <c r="C133" s="73"/>
    </row>
    <row r="134" spans="1:3" ht="62">
      <c r="A134" s="71"/>
      <c r="B134" s="80" t="s">
        <v>716</v>
      </c>
      <c r="C134" s="73"/>
    </row>
    <row r="135" spans="1:3">
      <c r="A135" s="71"/>
      <c r="B135" s="80"/>
      <c r="C135" s="73"/>
    </row>
    <row r="136" spans="1:3">
      <c r="A136" s="71"/>
      <c r="B136" s="85" t="s">
        <v>450</v>
      </c>
      <c r="C136" s="73"/>
    </row>
    <row r="137" spans="1:3" ht="93">
      <c r="A137" s="71"/>
      <c r="B137" s="80" t="s">
        <v>717</v>
      </c>
      <c r="C137" s="73"/>
    </row>
    <row r="138" spans="1:3">
      <c r="A138" s="71"/>
      <c r="B138" s="80"/>
      <c r="C138" s="73"/>
    </row>
    <row r="139" spans="1:3">
      <c r="A139" s="71"/>
      <c r="B139" s="82" t="s">
        <v>451</v>
      </c>
      <c r="C139" s="73"/>
    </row>
    <row r="140" spans="1:3" ht="31">
      <c r="A140" s="71"/>
      <c r="B140" s="80" t="s">
        <v>718</v>
      </c>
      <c r="C140" s="73"/>
    </row>
    <row r="141" spans="1:3">
      <c r="A141" s="71"/>
      <c r="B141" s="80"/>
      <c r="C141" s="73"/>
    </row>
    <row r="142" spans="1:3">
      <c r="A142" s="71"/>
      <c r="B142" s="82" t="s">
        <v>452</v>
      </c>
      <c r="C142" s="73"/>
    </row>
    <row r="143" spans="1:3" ht="77.5">
      <c r="A143" s="71"/>
      <c r="B143" s="80" t="s">
        <v>719</v>
      </c>
      <c r="C143" s="73"/>
    </row>
    <row r="144" spans="1:3">
      <c r="A144" s="71"/>
      <c r="B144" s="80"/>
      <c r="C144" s="73"/>
    </row>
    <row r="145" spans="1:3" ht="93">
      <c r="A145" s="71"/>
      <c r="B145" s="80" t="s">
        <v>762</v>
      </c>
      <c r="C145" s="73"/>
    </row>
    <row r="146" spans="1:3">
      <c r="A146" s="71"/>
      <c r="B146" s="86"/>
      <c r="C146" s="73"/>
    </row>
    <row r="147" spans="1:3">
      <c r="B147" s="87"/>
    </row>
  </sheetData>
  <hyperlinks>
    <hyperlink ref="B43" r:id="rId1" location="tcon" xr:uid="{D0B37CFC-168B-47A1-BBE7-7AC2F10194E3}"/>
    <hyperlink ref="B8" location="Rhagymadrodd" display="Rhagymadrodd" xr:uid="{267CE525-8BDC-41D9-87AD-50EF09C76F13}"/>
    <hyperlink ref="B13" location="Rhyddhad_gorfodol" display="Rhyddhad gorfodol" xr:uid="{B0880718-74C5-4A3D-BE67-1F2AE033B0B2}"/>
    <hyperlink ref="B28" location="Rhyddhad_yn_ôl_disgresiwn" display="Rhyddhad yn ôl disgresiwn" xr:uid="{64D4122C-3E25-41EC-AA2A-31C20B646AA3}"/>
    <hyperlink ref="B58" r:id="rId2" display="Non‑Domestic Rating (Collection and Enforcement) (Local Lists) (Amendment and  Miscellaneous Provision) Regulations " xr:uid="{892650DD-BFC1-48F0-B9FC-FBA710CB785E}"/>
    <hyperlink ref="B92" r:id="rId3" xr:uid="{87871CE3-C270-4084-8C10-958072BD9CA5}"/>
    <hyperlink ref="B99" r:id="rId4" display="ert" xr:uid="{4CA03D53-68B0-48F2-B33A-F028DED7129F}"/>
    <hyperlink ref="B107" r:id="rId5" display="rty" xr:uid="{FD5745C4-2FAB-479E-827B-A1F5118ACE72}"/>
    <hyperlink ref="B111" r:id="rId6" display="s" xr:uid="{6D1A8790-B496-455C-8FEC-65A9B2B9387F}"/>
    <hyperlink ref="B103" r:id="rId7" display="Ddeddf Cyllid Llywodraeth Leol 1988" xr:uid="{70AA0526-A72C-4C77-BBC5-182410CC8113}"/>
    <hyperlink ref="B46" r:id="rId8" xr:uid="{0946FB5A-A3AF-4E3D-ABDB-08380BE89D13}"/>
    <hyperlink ref="B85" r:id="rId9" xr:uid="{CC7E9BDA-DBCC-49E7-8BBD-CA57941BDA02}"/>
    <hyperlink ref="B65" r:id="rId10" display="https://busnescymru.llyw.cymru/ardrethi-annomestig-lluosyddion" xr:uid="{CB5238B3-3D99-4C2A-ADED-E8866BC50C21}"/>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xml version="1.0" encoding="utf-8"?>
<metadata xmlns="http://www.objective.com/ecm/document/metadata/FF3C5B18883D4E21973B57C2EEED7FD1" version="1.0.0">
  <systemFields>
    <field name="Objective-Id">
      <value order="0">A60550620</value>
    </field>
    <field name="Objective-Title">
      <value order="0">NDR1 Form 2026-27v2</value>
    </field>
    <field name="Objective-Description">
      <value order="0"/>
    </field>
    <field name="Objective-CreationStamp">
      <value order="0">2025-11-17T17:16:41Z</value>
    </field>
    <field name="Objective-IsApproved">
      <value order="0">false</value>
    </field>
    <field name="Objective-IsPublished">
      <value order="0">false</value>
    </field>
    <field name="Objective-DatePublished">
      <value order="0"/>
    </field>
    <field name="Objective-ModificationStamp">
      <value order="0">2026-01-15T15:09:24Z</value>
    </field>
    <field name="Objective-Owner">
      <value order="0">Hagg, Richard (LGHCCRA - Local Government Finance Reform)</value>
    </field>
    <field name="Objective-Path">
      <value order="0">Objective Global Folder:#Business File Plan:WG Organisational Groups:Post April 2024 - Local Government, Housing, Climate Change &amp; Rural Affairs:Local Government, Housing, Climate Change &amp; Rural Affairs (LGHCCRA) - Local Government - Finance Reform:1 - Save:07 Local Government - Non-Domestic Rates Pool Management:7.2a NDR Outturn Adjustments 2023-2028:2026-27 NDR Outturn Adjustments Reconciliations:FY2026-2027 - Local Government Finance - Local Taxation Policy - NDR Outturn Adjustments - Local Authority Reconciliations:NDR1 2026-27</value>
    </field>
    <field name="Objective-Parent">
      <value order="0">NDR1 2026-27</value>
    </field>
    <field name="Objective-State">
      <value order="0">Being Drafted</value>
    </field>
    <field name="Objective-VersionId">
      <value order="0">vA110389654</value>
    </field>
    <field name="Objective-Version">
      <value order="0">4.8</value>
    </field>
    <field name="Objective-VersionNumber">
      <value order="0">20</value>
    </field>
    <field name="Objective-VersionComment">
      <value order="0"/>
    </field>
    <field name="Objective-FileNumber">
      <value order="0">qA2343225</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90D892B8-7F60-471E-9C7E-F6468BA73BC8}">
  <ds:schemaRefs>
    <ds:schemaRef ds:uri="http://schemas.microsoft.com/DataMashup"/>
  </ds:schemaRefs>
</ds:datastoreItem>
</file>

<file path=customXml/itemProps2.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25</vt:i4>
      </vt:variant>
    </vt:vector>
  </HeadingPairs>
  <TitlesOfParts>
    <vt:vector size="32" baseType="lpstr">
      <vt:lpstr>FrontPage</vt:lpstr>
      <vt:lpstr>Page1</vt:lpstr>
      <vt:lpstr>Transfer</vt:lpstr>
      <vt:lpstr>Details</vt:lpstr>
      <vt:lpstr>Language</vt:lpstr>
      <vt:lpstr>Guidance Notes - English</vt:lpstr>
      <vt:lpstr>Nodiadau Cyfarwyddyd - Cymraeg</vt:lpstr>
      <vt:lpstr>_tab1</vt:lpstr>
      <vt:lpstr>Addresses</vt:lpstr>
      <vt:lpstr>Authority</vt:lpstr>
      <vt:lpstr>Certification</vt:lpstr>
      <vt:lpstr>Charity_relief</vt:lpstr>
      <vt:lpstr>Costs_of_collection</vt:lpstr>
      <vt:lpstr>Discretionary_reliefs</vt:lpstr>
      <vt:lpstr>Introduction</vt:lpstr>
      <vt:lpstr>Lang</vt:lpstr>
      <vt:lpstr>letter</vt:lpstr>
      <vt:lpstr>Losses_in_collection</vt:lpstr>
      <vt:lpstr>Mandatory_reliefs</vt:lpstr>
      <vt:lpstr>Mult</vt:lpstr>
      <vt:lpstr>Net_rate_yield</vt:lpstr>
      <vt:lpstr>Non_profit_making_bodies</vt:lpstr>
      <vt:lpstr>Page1</vt:lpstr>
      <vt:lpstr>'Guidance Notes - English'!Print_Area</vt:lpstr>
      <vt:lpstr>Provisional_calculation_of_contribution_to_the_pool</vt:lpstr>
      <vt:lpstr>Registered_community_amateur_sports_clubs_relief</vt:lpstr>
      <vt:lpstr>Rhagymadrodd</vt:lpstr>
      <vt:lpstr>Rhyddhad_gorfodol</vt:lpstr>
      <vt:lpstr>Rhyddhad_yn_ôl_disgresiwn</vt:lpstr>
      <vt:lpstr>Summary</vt:lpstr>
      <vt:lpstr>UANumber</vt:lpstr>
      <vt:lpstr>year</vt:lpstr>
    </vt:vector>
  </TitlesOfParts>
  <Company>National Assembly for Wales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Kevin Griffiths</dc:creator>
  <cp:lastModifiedBy>Fulker, Louise (ECWL - ECWL Operations Division)</cp:lastModifiedBy>
  <cp:lastPrinted>2025-12-12T14:37:11Z</cp:lastPrinted>
  <dcterms:created xsi:type="dcterms:W3CDTF">2000-11-30T11:07:28Z</dcterms:created>
  <dcterms:modified xsi:type="dcterms:W3CDTF">2026-01-16T10:13:23Z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bjective-Comment">
    <vt:lpwstr/>
  </property>
  <property fmtid="{D5CDD505-2E9C-101B-9397-08002B2CF9AE}" pid="3" name="Objective-Language [system]">
    <vt:lpwstr>English (eng)</vt:lpwstr>
  </property>
  <property fmtid="{D5CDD505-2E9C-101B-9397-08002B2CF9AE}" pid="4" name="Objective-Date Acquired [system]">
    <vt:filetime>2017-01-23T00:00:00Z</vt:filetime>
  </property>
  <property fmtid="{D5CDD505-2E9C-101B-9397-08002B2CF9AE}" pid="5" name="Objective-What to Keep [system]">
    <vt:lpwstr>No</vt:lpwstr>
  </property>
  <property fmtid="{D5CDD505-2E9C-101B-9397-08002B2CF9AE}" pid="6" name="Objective-Official Translation [system]">
    <vt:lpwstr/>
  </property>
  <property fmtid="{D5CDD505-2E9C-101B-9397-08002B2CF9AE}" pid="7" name="Objective-Connect Creator [system]">
    <vt:lpwstr/>
  </property>
  <property fmtid="{D5CDD505-2E9C-101B-9397-08002B2CF9AE}" pid="8" name="Customer-Id">
    <vt:lpwstr>FF3C5B18883D4E21973B57C2EEED7FD1</vt:lpwstr>
  </property>
  <property fmtid="{D5CDD505-2E9C-101B-9397-08002B2CF9AE}" pid="9" name="Objective-Id">
    <vt:lpwstr>A60550620</vt:lpwstr>
  </property>
  <property fmtid="{D5CDD505-2E9C-101B-9397-08002B2CF9AE}" pid="10" name="Objective-Title">
    <vt:lpwstr>NDR1 Form 2026-27v2</vt:lpwstr>
  </property>
  <property fmtid="{D5CDD505-2E9C-101B-9397-08002B2CF9AE}" pid="11" name="Objective-Description">
    <vt:lpwstr/>
  </property>
  <property fmtid="{D5CDD505-2E9C-101B-9397-08002B2CF9AE}" pid="12" name="Objective-CreationStamp">
    <vt:filetime>2025-11-17T17:16:41Z</vt:filetime>
  </property>
  <property fmtid="{D5CDD505-2E9C-101B-9397-08002B2CF9AE}" pid="13" name="Objective-IsApproved">
    <vt:bool>false</vt:bool>
  </property>
  <property fmtid="{D5CDD505-2E9C-101B-9397-08002B2CF9AE}" pid="14" name="Objective-IsPublished">
    <vt:bool>false</vt:bool>
  </property>
  <property fmtid="{D5CDD505-2E9C-101B-9397-08002B2CF9AE}" pid="15" name="Objective-DatePublished">
    <vt:lpwstr/>
  </property>
  <property fmtid="{D5CDD505-2E9C-101B-9397-08002B2CF9AE}" pid="16" name="Objective-ModificationStamp">
    <vt:filetime>2026-01-15T15:09:24Z</vt:filetime>
  </property>
  <property fmtid="{D5CDD505-2E9C-101B-9397-08002B2CF9AE}" pid="17" name="Objective-Owner">
    <vt:lpwstr>Hagg, Richard (LGHCCRA - Local Government Finance Reform)</vt:lpwstr>
  </property>
  <property fmtid="{D5CDD505-2E9C-101B-9397-08002B2CF9AE}" pid="18" name="Objective-Path">
    <vt:lpwstr>Objective Global Folder:#Business File Plan:WG Organisational Groups:Post April 2024 - Local Government, Housing, Climate Change &amp; Rural Affairs:Local Government, Housing, Climate Change &amp; Rural Affairs (LGHCCRA) - Local Government - Finance Reform:1 - Save:07 Local Government - Non-Domestic Rates Pool Management:7.2a NDR Outturn Adjustments 2023-2028:2026-27 NDR Outturn Adjustments Reconciliations:FY2026-2027 - Local Government Finance - Local Taxation Policy - NDR Outturn Adjustments - Local Authority Reconciliations:NDR1 2026-27:</vt:lpwstr>
  </property>
  <property fmtid="{D5CDD505-2E9C-101B-9397-08002B2CF9AE}" pid="19" name="Objective-Parent">
    <vt:lpwstr>NDR1 2026-27</vt:lpwstr>
  </property>
  <property fmtid="{D5CDD505-2E9C-101B-9397-08002B2CF9AE}" pid="20" name="Objective-State">
    <vt:lpwstr>Being Drafted</vt:lpwstr>
  </property>
  <property fmtid="{D5CDD505-2E9C-101B-9397-08002B2CF9AE}" pid="21" name="Objective-VersionId">
    <vt:lpwstr>vA110389654</vt:lpwstr>
  </property>
  <property fmtid="{D5CDD505-2E9C-101B-9397-08002B2CF9AE}" pid="22" name="Objective-Version">
    <vt:lpwstr>4.8</vt:lpwstr>
  </property>
  <property fmtid="{D5CDD505-2E9C-101B-9397-08002B2CF9AE}" pid="23" name="Objective-VersionNumber">
    <vt:r8>20</vt:r8>
  </property>
  <property fmtid="{D5CDD505-2E9C-101B-9397-08002B2CF9AE}" pid="24" name="Objective-VersionComment">
    <vt:lpwstr/>
  </property>
  <property fmtid="{D5CDD505-2E9C-101B-9397-08002B2CF9AE}" pid="25" name="Objective-FileNumber">
    <vt:lpwstr>qA2343225</vt:lpwstr>
  </property>
  <property fmtid="{D5CDD505-2E9C-101B-9397-08002B2CF9AE}" pid="26" name="Objective-Classification">
    <vt:lpwstr>[Inherited - Official]</vt:lpwstr>
  </property>
  <property fmtid="{D5CDD505-2E9C-101B-9397-08002B2CF9AE}" pid="27" name="Objective-Caveats">
    <vt:lpwstr/>
  </property>
  <property fmtid="{D5CDD505-2E9C-101B-9397-08002B2CF9AE}" pid="28" name="Objective-Date Acquired">
    <vt:lpwstr/>
  </property>
  <property fmtid="{D5CDD505-2E9C-101B-9397-08002B2CF9AE}" pid="29" name="Objective-Official Translation">
    <vt:lpwstr/>
  </property>
  <property fmtid="{D5CDD505-2E9C-101B-9397-08002B2CF9AE}" pid="30" name="Objective-Connect Creator">
    <vt:lpwstr/>
  </property>
</Properties>
</file>