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F8898DB7-9265-4DB4-8F48-86508DFD4F2D}" xr6:coauthVersionLast="47" xr6:coauthVersionMax="47" xr10:uidLastSave="{00000000-0000-0000-0000-000000000000}"/>
  <workbookProtection workbookAlgorithmName="SHA-512" workbookHashValue="ALAvxSl47PylZ0o7mcbMtlZWRUJ9tU2FAxEcqX9bHypfhpwfc/VrymCt5IuZ6JF98lVgCKtlwY/uj09PMSZzVg==" workbookSaltValue="JVDwghS56nB3hX1c4DYbxw==" workbookSpinCount="100000" lockStructure="1"/>
  <bookViews>
    <workbookView xWindow="1044" yWindow="1044" windowWidth="17280" windowHeight="8880" activeTab="1" xr2:uid="{00000000-000D-0000-FFFF-FFFF00000000}"/>
  </bookViews>
  <sheets>
    <sheet name="Guidance" sheetId="5" r:id="rId1"/>
    <sheet name="Applicant Input" sheetId="9" r:id="rId2"/>
    <sheet name="Assessor Outputs" sheetId="13" state="hidden" r:id="rId3"/>
    <sheet name="Aux_2" sheetId="10" state="hidden" r:id="rId4"/>
    <sheet name="Example_Single Site" sheetId="14" r:id="rId5"/>
    <sheet name="Example_Multi Site" sheetId="1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1" i="9" l="1" a="1"/>
  <c r="C11" i="9" s="1"/>
  <c r="C33" i="9" l="1"/>
  <c r="C31" i="9"/>
  <c r="C39" i="15"/>
  <c r="C33" i="15"/>
  <c r="C32" i="15"/>
  <c r="C31" i="15"/>
  <c r="C39" i="14"/>
  <c r="C33" i="14"/>
  <c r="C32" i="14"/>
  <c r="C31" i="14"/>
  <c r="D16" i="13" l="1"/>
  <c r="D17" i="13"/>
  <c r="D18" i="13"/>
  <c r="D19" i="13"/>
  <c r="D20" i="13"/>
  <c r="D21" i="13"/>
  <c r="D22" i="13"/>
  <c r="D23" i="13"/>
  <c r="D24" i="13"/>
  <c r="D25" i="13"/>
  <c r="D26" i="13"/>
  <c r="D27" i="13"/>
  <c r="D28" i="13"/>
  <c r="D29" i="13"/>
  <c r="D30" i="13"/>
  <c r="D15" i="13"/>
  <c r="C16" i="13"/>
  <c r="C17" i="13"/>
  <c r="C18" i="13"/>
  <c r="C19" i="13"/>
  <c r="C20" i="13"/>
  <c r="C21" i="13"/>
  <c r="C22" i="13"/>
  <c r="C23" i="13"/>
  <c r="C24" i="13"/>
  <c r="C25" i="13"/>
  <c r="C26" i="13"/>
  <c r="C27" i="13"/>
  <c r="C28" i="13"/>
  <c r="C29" i="13"/>
  <c r="C30" i="13"/>
  <c r="C15" i="13"/>
  <c r="C11" i="13"/>
  <c r="C10" i="13"/>
  <c r="C9" i="13"/>
  <c r="C8" i="13"/>
  <c r="C7" i="13"/>
  <c r="E15" i="13" l="1"/>
  <c r="E19" i="13"/>
  <c r="E29" i="13"/>
  <c r="E17" i="13"/>
  <c r="E18" i="13"/>
  <c r="E30" i="13"/>
  <c r="E24" i="13"/>
  <c r="E27" i="13"/>
  <c r="E21" i="13"/>
  <c r="E28" i="13"/>
  <c r="E26" i="13"/>
  <c r="E23" i="13"/>
  <c r="E22" i="13"/>
  <c r="E16" i="13"/>
  <c r="E25" i="13"/>
  <c r="E20" i="13"/>
  <c r="T53" i="15" l="1"/>
  <c r="T54" i="15"/>
  <c r="T55" i="15"/>
  <c r="T56" i="15"/>
  <c r="T57" i="15"/>
  <c r="T58" i="15"/>
  <c r="T59" i="15"/>
  <c r="T60" i="15"/>
  <c r="T61" i="15"/>
  <c r="T62" i="15"/>
  <c r="T63" i="15"/>
  <c r="T64" i="15"/>
  <c r="T65" i="15"/>
  <c r="T66" i="15"/>
  <c r="T67" i="15"/>
  <c r="T68" i="15"/>
  <c r="T69" i="15"/>
  <c r="T70" i="15"/>
  <c r="T71" i="15"/>
  <c r="T72" i="15"/>
  <c r="T73" i="15"/>
  <c r="T74" i="15"/>
  <c r="T75" i="15"/>
  <c r="T76" i="15"/>
  <c r="T77" i="15"/>
  <c r="T78" i="15"/>
  <c r="T79" i="15"/>
  <c r="T80" i="15"/>
  <c r="T81" i="15"/>
  <c r="T82" i="15"/>
  <c r="T83" i="15"/>
  <c r="T84" i="15"/>
  <c r="T85" i="15"/>
  <c r="T86" i="15"/>
  <c r="T87" i="15"/>
  <c r="T88" i="15"/>
  <c r="T89" i="15"/>
  <c r="T90" i="15"/>
  <c r="T91" i="15"/>
  <c r="T92" i="15"/>
  <c r="T93" i="15"/>
  <c r="T94" i="15"/>
  <c r="T95" i="15"/>
  <c r="T96" i="15"/>
  <c r="T97" i="15"/>
  <c r="T98" i="15"/>
  <c r="T99" i="15"/>
  <c r="U53" i="15"/>
  <c r="N55" i="15"/>
  <c r="O55" i="15"/>
  <c r="K55" i="15" a="1"/>
  <c r="K55" i="15" s="1"/>
  <c r="C107" i="15"/>
  <c r="Y99" i="15"/>
  <c r="X99" i="15"/>
  <c r="W99" i="15"/>
  <c r="V99" i="15"/>
  <c r="U99" i="15"/>
  <c r="O99" i="15"/>
  <c r="N99" i="15"/>
  <c r="K99" i="15" a="1"/>
  <c r="K99" i="15" s="1"/>
  <c r="Y98" i="15"/>
  <c r="X98" i="15"/>
  <c r="W98" i="15"/>
  <c r="V98" i="15" s="1"/>
  <c r="U98" i="15"/>
  <c r="O98" i="15"/>
  <c r="N98" i="15"/>
  <c r="K98" i="15" a="1"/>
  <c r="K98" i="15" s="1"/>
  <c r="R98" i="15" s="1"/>
  <c r="S98" i="15" s="1" a="1"/>
  <c r="S98" i="15" s="1"/>
  <c r="Y97" i="15"/>
  <c r="X97" i="15"/>
  <c r="W97" i="15"/>
  <c r="V97" i="15" s="1"/>
  <c r="U97" i="15"/>
  <c r="O97" i="15"/>
  <c r="N97" i="15"/>
  <c r="K97" i="15" a="1"/>
  <c r="K97" i="15" s="1"/>
  <c r="Y96" i="15"/>
  <c r="X96" i="15"/>
  <c r="W96" i="15"/>
  <c r="V96" i="15" s="1"/>
  <c r="U96" i="15"/>
  <c r="O96" i="15"/>
  <c r="N96" i="15"/>
  <c r="K96" i="15" a="1"/>
  <c r="K96" i="15" s="1"/>
  <c r="R96" i="15" s="1"/>
  <c r="S96" i="15" s="1" a="1"/>
  <c r="S96" i="15" s="1"/>
  <c r="Y95" i="15"/>
  <c r="X95" i="15"/>
  <c r="W95" i="15"/>
  <c r="V95" i="15" s="1"/>
  <c r="U95" i="15"/>
  <c r="O95" i="15"/>
  <c r="N95" i="15"/>
  <c r="K95" i="15" a="1"/>
  <c r="K95" i="15" s="1"/>
  <c r="Y94" i="15"/>
  <c r="X94" i="15"/>
  <c r="W94" i="15"/>
  <c r="V94" i="15"/>
  <c r="U94" i="15"/>
  <c r="O94" i="15"/>
  <c r="N94" i="15"/>
  <c r="K94" i="15" a="1"/>
  <c r="K94" i="15" s="1"/>
  <c r="Y93" i="15"/>
  <c r="X93" i="15"/>
  <c r="W93" i="15"/>
  <c r="V93" i="15" s="1"/>
  <c r="U93" i="15"/>
  <c r="O93" i="15"/>
  <c r="N93" i="15"/>
  <c r="K93" i="15" a="1"/>
  <c r="K93" i="15" s="1"/>
  <c r="Y92" i="15"/>
  <c r="X92" i="15"/>
  <c r="W92" i="15"/>
  <c r="V92" i="15" s="1"/>
  <c r="U92" i="15"/>
  <c r="O92" i="15"/>
  <c r="N92" i="15"/>
  <c r="K92" i="15" a="1"/>
  <c r="K92" i="15" s="1"/>
  <c r="Y91" i="15"/>
  <c r="X91" i="15"/>
  <c r="W91" i="15"/>
  <c r="V91" i="15" s="1"/>
  <c r="U91" i="15"/>
  <c r="O91" i="15"/>
  <c r="N91" i="15"/>
  <c r="K91" i="15" a="1"/>
  <c r="K91" i="15" s="1"/>
  <c r="Y90" i="15"/>
  <c r="X90" i="15"/>
  <c r="W90" i="15"/>
  <c r="V90" i="15" s="1"/>
  <c r="U90" i="15"/>
  <c r="O90" i="15"/>
  <c r="N90" i="15"/>
  <c r="K90" i="15" a="1"/>
  <c r="K90" i="15" s="1"/>
  <c r="Y89" i="15"/>
  <c r="X89" i="15"/>
  <c r="W89" i="15"/>
  <c r="V89" i="15"/>
  <c r="U89" i="15"/>
  <c r="O89" i="15"/>
  <c r="N89" i="15"/>
  <c r="K89" i="15" a="1"/>
  <c r="K89" i="15" s="1"/>
  <c r="R89" i="15" s="1"/>
  <c r="S89" i="15" s="1" a="1"/>
  <c r="S89" i="15" s="1"/>
  <c r="Y88" i="15"/>
  <c r="X88" i="15"/>
  <c r="W88" i="15"/>
  <c r="V88" i="15" s="1"/>
  <c r="U88" i="15"/>
  <c r="O88" i="15"/>
  <c r="N88" i="15"/>
  <c r="K88" i="15" a="1"/>
  <c r="K88" i="15" s="1"/>
  <c r="R88" i="15" s="1"/>
  <c r="S88" i="15" s="1" a="1"/>
  <c r="S88" i="15" s="1"/>
  <c r="Y87" i="15"/>
  <c r="X87" i="15"/>
  <c r="W87" i="15"/>
  <c r="V87" i="15"/>
  <c r="U87" i="15"/>
  <c r="O87" i="15"/>
  <c r="N87" i="15"/>
  <c r="K87" i="15" a="1"/>
  <c r="K87" i="15" s="1"/>
  <c r="Y86" i="15"/>
  <c r="X86" i="15"/>
  <c r="W86" i="15"/>
  <c r="V86" i="15"/>
  <c r="U86" i="15"/>
  <c r="O86" i="15"/>
  <c r="N86" i="15"/>
  <c r="K86" i="15" a="1"/>
  <c r="K86" i="15" s="1"/>
  <c r="R86" i="15" s="1"/>
  <c r="S86" i="15" s="1" a="1"/>
  <c r="S86" i="15" s="1"/>
  <c r="Y85" i="15"/>
  <c r="X85" i="15"/>
  <c r="W85" i="15"/>
  <c r="V85" i="15" s="1"/>
  <c r="U85" i="15"/>
  <c r="O85" i="15"/>
  <c r="N85" i="15"/>
  <c r="K85" i="15" a="1"/>
  <c r="K85" i="15" s="1"/>
  <c r="Y84" i="15"/>
  <c r="X84" i="15"/>
  <c r="W84" i="15"/>
  <c r="V84" i="15" s="1"/>
  <c r="U84" i="15"/>
  <c r="O84" i="15"/>
  <c r="N84" i="15"/>
  <c r="K84" i="15" a="1"/>
  <c r="K84" i="15" s="1"/>
  <c r="Y83" i="15"/>
  <c r="X83" i="15"/>
  <c r="W83" i="15"/>
  <c r="V83" i="15" s="1"/>
  <c r="U83" i="15"/>
  <c r="O83" i="15"/>
  <c r="N83" i="15"/>
  <c r="K83" i="15" a="1"/>
  <c r="K83" i="15" s="1"/>
  <c r="Y82" i="15"/>
  <c r="X82" i="15"/>
  <c r="W82" i="15"/>
  <c r="V82" i="15" s="1"/>
  <c r="U82" i="15"/>
  <c r="O82" i="15"/>
  <c r="N82" i="15"/>
  <c r="K82" i="15" a="1"/>
  <c r="K82" i="15" s="1"/>
  <c r="Y81" i="15"/>
  <c r="X81" i="15"/>
  <c r="W81" i="15"/>
  <c r="V81" i="15" s="1"/>
  <c r="U81" i="15"/>
  <c r="O81" i="15"/>
  <c r="N81" i="15"/>
  <c r="K81" i="15" a="1"/>
  <c r="K81" i="15" s="1"/>
  <c r="Y80" i="15"/>
  <c r="X80" i="15"/>
  <c r="W80" i="15"/>
  <c r="V80" i="15" s="1"/>
  <c r="U80" i="15"/>
  <c r="O80" i="15"/>
  <c r="N80" i="15"/>
  <c r="K80" i="15" a="1"/>
  <c r="K80" i="15" s="1"/>
  <c r="Y79" i="15"/>
  <c r="X79" i="15"/>
  <c r="W79" i="15"/>
  <c r="V79" i="15" s="1"/>
  <c r="U79" i="15"/>
  <c r="O79" i="15"/>
  <c r="N79" i="15"/>
  <c r="K79" i="15" a="1"/>
  <c r="K79" i="15" s="1"/>
  <c r="Y78" i="15"/>
  <c r="X78" i="15"/>
  <c r="W78" i="15"/>
  <c r="V78" i="15" s="1"/>
  <c r="U78" i="15"/>
  <c r="O78" i="15"/>
  <c r="N78" i="15"/>
  <c r="K78" i="15" a="1"/>
  <c r="K78" i="15" s="1"/>
  <c r="Y77" i="15"/>
  <c r="X77" i="15"/>
  <c r="W77" i="15"/>
  <c r="V77" i="15" s="1"/>
  <c r="U77" i="15"/>
  <c r="O77" i="15"/>
  <c r="N77" i="15"/>
  <c r="K77" i="15" a="1"/>
  <c r="K77" i="15" s="1"/>
  <c r="Y76" i="15"/>
  <c r="X76" i="15"/>
  <c r="W76" i="15"/>
  <c r="V76" i="15" s="1"/>
  <c r="U76" i="15"/>
  <c r="O76" i="15"/>
  <c r="N76" i="15"/>
  <c r="K76" i="15" a="1"/>
  <c r="K76" i="15" s="1"/>
  <c r="R76" i="15" s="1"/>
  <c r="S76" i="15" s="1" a="1"/>
  <c r="S76" i="15" s="1"/>
  <c r="Y75" i="15"/>
  <c r="X75" i="15"/>
  <c r="W75" i="15"/>
  <c r="V75" i="15" s="1"/>
  <c r="U75" i="15"/>
  <c r="O75" i="15"/>
  <c r="N75" i="15"/>
  <c r="K75" i="15" a="1"/>
  <c r="K75" i="15" s="1"/>
  <c r="Y74" i="15"/>
  <c r="X74" i="15"/>
  <c r="W74" i="15"/>
  <c r="V74" i="15" s="1"/>
  <c r="U74" i="15"/>
  <c r="O74" i="15"/>
  <c r="N74" i="15"/>
  <c r="K74" i="15" a="1"/>
  <c r="K74" i="15" s="1"/>
  <c r="Y73" i="15"/>
  <c r="X73" i="15"/>
  <c r="W73" i="15"/>
  <c r="V73" i="15" s="1"/>
  <c r="U73" i="15"/>
  <c r="O73" i="15"/>
  <c r="N73" i="15"/>
  <c r="K73" i="15" a="1"/>
  <c r="K73" i="15" s="1"/>
  <c r="Y72" i="15"/>
  <c r="X72" i="15"/>
  <c r="W72" i="15"/>
  <c r="V72" i="15" s="1"/>
  <c r="U72" i="15"/>
  <c r="O72" i="15"/>
  <c r="N72" i="15"/>
  <c r="K72" i="15" a="1"/>
  <c r="K72" i="15" s="1"/>
  <c r="Y71" i="15"/>
  <c r="X71" i="15"/>
  <c r="W71" i="15"/>
  <c r="V71" i="15" s="1"/>
  <c r="U71" i="15"/>
  <c r="O71" i="15"/>
  <c r="N71" i="15"/>
  <c r="K71" i="15" a="1"/>
  <c r="K71" i="15" s="1"/>
  <c r="Y70" i="15"/>
  <c r="X70" i="15"/>
  <c r="W70" i="15"/>
  <c r="V70" i="15" s="1"/>
  <c r="U70" i="15"/>
  <c r="O70" i="15"/>
  <c r="N70" i="15"/>
  <c r="K70" i="15" a="1"/>
  <c r="K70" i="15" s="1"/>
  <c r="Y69" i="15"/>
  <c r="X69" i="15"/>
  <c r="W69" i="15"/>
  <c r="V69" i="15" s="1"/>
  <c r="U69" i="15"/>
  <c r="O69" i="15"/>
  <c r="N69" i="15"/>
  <c r="K69" i="15" a="1"/>
  <c r="K69" i="15" s="1"/>
  <c r="R69" i="15" s="1"/>
  <c r="S69" i="15" s="1" a="1"/>
  <c r="S69" i="15" s="1"/>
  <c r="Y68" i="15"/>
  <c r="X68" i="15"/>
  <c r="W68" i="15"/>
  <c r="V68" i="15"/>
  <c r="U68" i="15"/>
  <c r="O68" i="15"/>
  <c r="N68" i="15"/>
  <c r="K68" i="15" a="1"/>
  <c r="K68" i="15" s="1"/>
  <c r="Y67" i="15"/>
  <c r="X67" i="15"/>
  <c r="W67" i="15"/>
  <c r="V67" i="15"/>
  <c r="U67" i="15"/>
  <c r="O67" i="15"/>
  <c r="N67" i="15"/>
  <c r="K67" i="15" a="1"/>
  <c r="K67" i="15" s="1"/>
  <c r="R67" i="15" s="1"/>
  <c r="S67" i="15" s="1" a="1"/>
  <c r="S67" i="15" s="1"/>
  <c r="Y66" i="15"/>
  <c r="X66" i="15"/>
  <c r="W66" i="15"/>
  <c r="V66" i="15" s="1"/>
  <c r="U66" i="15"/>
  <c r="O66" i="15"/>
  <c r="N66" i="15"/>
  <c r="K66" i="15" a="1"/>
  <c r="K66" i="15" s="1"/>
  <c r="Y65" i="15"/>
  <c r="X65" i="15"/>
  <c r="W65" i="15"/>
  <c r="V65" i="15" s="1"/>
  <c r="U65" i="15"/>
  <c r="O65" i="15"/>
  <c r="N65" i="15"/>
  <c r="K65" i="15" a="1"/>
  <c r="K65" i="15" s="1"/>
  <c r="Y64" i="15"/>
  <c r="X64" i="15"/>
  <c r="W64" i="15"/>
  <c r="V64" i="15"/>
  <c r="U64" i="15"/>
  <c r="O64" i="15"/>
  <c r="N64" i="15"/>
  <c r="K64" i="15" a="1"/>
  <c r="K64" i="15" s="1"/>
  <c r="Y63" i="15"/>
  <c r="X63" i="15"/>
  <c r="W63" i="15"/>
  <c r="V63" i="15" s="1"/>
  <c r="U63" i="15"/>
  <c r="O63" i="15"/>
  <c r="N63" i="15"/>
  <c r="K63" i="15" a="1"/>
  <c r="K63" i="15" s="1"/>
  <c r="R63" i="15" s="1"/>
  <c r="S63" i="15" s="1" a="1"/>
  <c r="S63" i="15" s="1"/>
  <c r="Y62" i="15"/>
  <c r="X62" i="15"/>
  <c r="W62" i="15"/>
  <c r="V62" i="15"/>
  <c r="U62" i="15"/>
  <c r="O62" i="15"/>
  <c r="N62" i="15"/>
  <c r="K62" i="15" a="1"/>
  <c r="K62" i="15" s="1"/>
  <c r="Y61" i="15"/>
  <c r="X61" i="15"/>
  <c r="W61" i="15"/>
  <c r="V61" i="15" s="1"/>
  <c r="U61" i="15"/>
  <c r="O61" i="15"/>
  <c r="N61" i="15"/>
  <c r="K61" i="15" a="1"/>
  <c r="K61" i="15" s="1"/>
  <c r="Y60" i="15"/>
  <c r="X60" i="15"/>
  <c r="W60" i="15"/>
  <c r="V60" i="15" s="1"/>
  <c r="U60" i="15"/>
  <c r="O60" i="15"/>
  <c r="N60" i="15"/>
  <c r="K60" i="15" a="1"/>
  <c r="K60" i="15" s="1"/>
  <c r="Y59" i="15"/>
  <c r="X59" i="15"/>
  <c r="W59" i="15"/>
  <c r="V59" i="15"/>
  <c r="U59" i="15"/>
  <c r="O59" i="15"/>
  <c r="N59" i="15"/>
  <c r="K59" i="15" a="1"/>
  <c r="K59" i="15" s="1"/>
  <c r="Y58" i="15"/>
  <c r="X58" i="15"/>
  <c r="W58" i="15"/>
  <c r="V58" i="15" s="1"/>
  <c r="U58" i="15"/>
  <c r="O58" i="15"/>
  <c r="N58" i="15"/>
  <c r="K58" i="15" a="1"/>
  <c r="K58" i="15" s="1"/>
  <c r="Y57" i="15"/>
  <c r="X57" i="15"/>
  <c r="W57" i="15"/>
  <c r="V57" i="15" s="1"/>
  <c r="U57" i="15"/>
  <c r="O57" i="15"/>
  <c r="N57" i="15"/>
  <c r="K57" i="15" a="1"/>
  <c r="K57" i="15" s="1"/>
  <c r="Y56" i="15"/>
  <c r="X56" i="15"/>
  <c r="W56" i="15"/>
  <c r="U56" i="15"/>
  <c r="O56" i="15"/>
  <c r="N56" i="15"/>
  <c r="K56" i="15" a="1"/>
  <c r="K56" i="15" s="1"/>
  <c r="Y55" i="15"/>
  <c r="X55" i="15"/>
  <c r="W55" i="15"/>
  <c r="U55" i="15"/>
  <c r="Y54" i="15"/>
  <c r="X54" i="15"/>
  <c r="W54" i="15"/>
  <c r="U54" i="15"/>
  <c r="O54" i="15"/>
  <c r="N54" i="15"/>
  <c r="K54" i="15" a="1"/>
  <c r="K54" i="15" s="1"/>
  <c r="Y53" i="15"/>
  <c r="X53" i="15"/>
  <c r="W53" i="15"/>
  <c r="O53" i="15"/>
  <c r="N53" i="15"/>
  <c r="K53" i="15" a="1"/>
  <c r="K53" i="15" s="1"/>
  <c r="Y52" i="15"/>
  <c r="X52" i="15"/>
  <c r="W52" i="15"/>
  <c r="U52" i="15"/>
  <c r="T52" i="15"/>
  <c r="O52" i="15"/>
  <c r="N52" i="15"/>
  <c r="K52" i="15" a="1"/>
  <c r="K52" i="15" s="1"/>
  <c r="Y51" i="15"/>
  <c r="X51" i="15"/>
  <c r="W51" i="15"/>
  <c r="U51" i="15"/>
  <c r="T51" i="15"/>
  <c r="O51" i="15"/>
  <c r="N51" i="15"/>
  <c r="K51" i="15" a="1"/>
  <c r="K51" i="15" s="1"/>
  <c r="Y50" i="15"/>
  <c r="X50" i="15"/>
  <c r="W50" i="15"/>
  <c r="U50" i="15"/>
  <c r="T50" i="15"/>
  <c r="O50" i="15"/>
  <c r="N50" i="15"/>
  <c r="K50" i="15" a="1"/>
  <c r="K50" i="15" s="1"/>
  <c r="C11" i="15" a="1"/>
  <c r="C11" i="15" s="1"/>
  <c r="T52" i="14"/>
  <c r="O56" i="14"/>
  <c r="O57" i="14"/>
  <c r="O58" i="14"/>
  <c r="O59" i="14"/>
  <c r="O60" i="14"/>
  <c r="O61" i="14"/>
  <c r="O62" i="14"/>
  <c r="O63" i="14"/>
  <c r="O64" i="14"/>
  <c r="O65" i="14"/>
  <c r="O66" i="14"/>
  <c r="O67" i="14"/>
  <c r="O68" i="14"/>
  <c r="O69" i="14"/>
  <c r="O70" i="14"/>
  <c r="O71" i="14"/>
  <c r="O72" i="14"/>
  <c r="O73" i="14"/>
  <c r="O74" i="14"/>
  <c r="O75" i="14"/>
  <c r="O76" i="14"/>
  <c r="O77" i="14"/>
  <c r="O78" i="14"/>
  <c r="O79" i="14"/>
  <c r="O80" i="14"/>
  <c r="O81" i="14"/>
  <c r="O82" i="14"/>
  <c r="O83" i="14"/>
  <c r="O84" i="14"/>
  <c r="O85" i="14"/>
  <c r="O86" i="14"/>
  <c r="O87" i="14"/>
  <c r="O88" i="14"/>
  <c r="O89" i="14"/>
  <c r="O90" i="14"/>
  <c r="O91" i="14"/>
  <c r="O92" i="14"/>
  <c r="O93" i="14"/>
  <c r="O94" i="14"/>
  <c r="O95" i="14"/>
  <c r="O96" i="14"/>
  <c r="O97" i="14"/>
  <c r="O98" i="14"/>
  <c r="O99" i="14"/>
  <c r="O55" i="14"/>
  <c r="N56" i="14"/>
  <c r="N57" i="14"/>
  <c r="N58" i="14"/>
  <c r="N59" i="14"/>
  <c r="N60" i="14"/>
  <c r="N61" i="14"/>
  <c r="N62" i="14"/>
  <c r="N63" i="14"/>
  <c r="N64" i="14"/>
  <c r="N65" i="14"/>
  <c r="N66" i="14"/>
  <c r="N67" i="14"/>
  <c r="N68" i="14"/>
  <c r="N69" i="14"/>
  <c r="N70" i="14"/>
  <c r="N71" i="14"/>
  <c r="N72" i="14"/>
  <c r="N73" i="14"/>
  <c r="N74" i="14"/>
  <c r="N75" i="14"/>
  <c r="N76" i="14"/>
  <c r="N77" i="14"/>
  <c r="N78" i="14"/>
  <c r="N79" i="14"/>
  <c r="N80" i="14"/>
  <c r="N81" i="14"/>
  <c r="N82" i="14"/>
  <c r="N83" i="14"/>
  <c r="N84" i="14"/>
  <c r="N85" i="14"/>
  <c r="N86" i="14"/>
  <c r="N87" i="14"/>
  <c r="N88" i="14"/>
  <c r="N89" i="14"/>
  <c r="N90" i="14"/>
  <c r="N91" i="14"/>
  <c r="N92" i="14"/>
  <c r="N93" i="14"/>
  <c r="N94" i="14"/>
  <c r="N95" i="14"/>
  <c r="N96" i="14"/>
  <c r="N97" i="14"/>
  <c r="N98" i="14"/>
  <c r="N99" i="14"/>
  <c r="N55" i="14"/>
  <c r="N51" i="14"/>
  <c r="N52" i="14"/>
  <c r="N53" i="14"/>
  <c r="N54" i="14"/>
  <c r="C107" i="14"/>
  <c r="Y99" i="14"/>
  <c r="X99" i="14"/>
  <c r="W99" i="14"/>
  <c r="V99" i="14" s="1"/>
  <c r="U99" i="14"/>
  <c r="T99" i="14"/>
  <c r="K99" i="14" a="1"/>
  <c r="K99" i="14" s="1"/>
  <c r="R99" i="14" s="1"/>
  <c r="S99" i="14" s="1" a="1"/>
  <c r="S99" i="14" s="1"/>
  <c r="Y98" i="14"/>
  <c r="X98" i="14"/>
  <c r="W98" i="14"/>
  <c r="V98" i="14" s="1"/>
  <c r="U98" i="14"/>
  <c r="T98" i="14"/>
  <c r="K98" i="14" a="1"/>
  <c r="K98" i="14" s="1"/>
  <c r="Y97" i="14"/>
  <c r="X97" i="14"/>
  <c r="W97" i="14"/>
  <c r="V97" i="14" s="1"/>
  <c r="U97" i="14"/>
  <c r="T97" i="14"/>
  <c r="K97" i="14" a="1"/>
  <c r="K97" i="14" s="1"/>
  <c r="R97" i="14" s="1"/>
  <c r="S97" i="14" s="1" a="1"/>
  <c r="S97" i="14" s="1"/>
  <c r="Y96" i="14"/>
  <c r="X96" i="14"/>
  <c r="W96" i="14"/>
  <c r="V96" i="14" s="1"/>
  <c r="U96" i="14"/>
  <c r="T96" i="14"/>
  <c r="K96" i="14" a="1"/>
  <c r="K96" i="14" s="1"/>
  <c r="R96" i="14" s="1"/>
  <c r="S96" i="14" s="1" a="1"/>
  <c r="S96" i="14" s="1"/>
  <c r="Y95" i="14"/>
  <c r="X95" i="14"/>
  <c r="W95" i="14"/>
  <c r="V95" i="14" s="1"/>
  <c r="U95" i="14"/>
  <c r="T95" i="14"/>
  <c r="K95" i="14" a="1"/>
  <c r="K95" i="14" s="1"/>
  <c r="R95" i="14" s="1"/>
  <c r="S95" i="14" s="1" a="1"/>
  <c r="S95" i="14" s="1"/>
  <c r="Y94" i="14"/>
  <c r="X94" i="14"/>
  <c r="W94" i="14"/>
  <c r="V94" i="14" s="1"/>
  <c r="U94" i="14"/>
  <c r="T94" i="14"/>
  <c r="K94" i="14" a="1"/>
  <c r="K94" i="14" s="1"/>
  <c r="Y93" i="14"/>
  <c r="X93" i="14"/>
  <c r="W93" i="14"/>
  <c r="V93" i="14" s="1"/>
  <c r="U93" i="14"/>
  <c r="T93" i="14"/>
  <c r="K93" i="14" a="1"/>
  <c r="K93" i="14" s="1"/>
  <c r="Y92" i="14"/>
  <c r="X92" i="14"/>
  <c r="W92" i="14"/>
  <c r="V92" i="14"/>
  <c r="U92" i="14"/>
  <c r="T92" i="14"/>
  <c r="K92" i="14" a="1"/>
  <c r="K92" i="14" s="1"/>
  <c r="Y91" i="14"/>
  <c r="X91" i="14"/>
  <c r="W91" i="14"/>
  <c r="V91" i="14" s="1"/>
  <c r="U91" i="14"/>
  <c r="T91" i="14"/>
  <c r="K91" i="14" a="1"/>
  <c r="K91" i="14" s="1"/>
  <c r="Y90" i="14"/>
  <c r="X90" i="14"/>
  <c r="W90" i="14"/>
  <c r="V90" i="14" s="1"/>
  <c r="U90" i="14"/>
  <c r="T90" i="14"/>
  <c r="K90" i="14" a="1"/>
  <c r="K90" i="14" s="1"/>
  <c r="Y89" i="14"/>
  <c r="X89" i="14"/>
  <c r="W89" i="14"/>
  <c r="V89" i="14" s="1"/>
  <c r="U89" i="14"/>
  <c r="T89" i="14"/>
  <c r="K89" i="14" a="1"/>
  <c r="K89" i="14" s="1"/>
  <c r="Y88" i="14"/>
  <c r="X88" i="14"/>
  <c r="W88" i="14"/>
  <c r="V88" i="14" s="1"/>
  <c r="U88" i="14"/>
  <c r="T88" i="14"/>
  <c r="K88" i="14" a="1"/>
  <c r="K88" i="14" s="1"/>
  <c r="Y87" i="14"/>
  <c r="X87" i="14"/>
  <c r="W87" i="14"/>
  <c r="V87" i="14" s="1"/>
  <c r="U87" i="14"/>
  <c r="T87" i="14"/>
  <c r="K87" i="14" a="1"/>
  <c r="K87" i="14" s="1"/>
  <c r="Y86" i="14"/>
  <c r="X86" i="14"/>
  <c r="W86" i="14"/>
  <c r="V86" i="14" s="1"/>
  <c r="U86" i="14"/>
  <c r="T86" i="14"/>
  <c r="K86" i="14" a="1"/>
  <c r="K86" i="14" s="1"/>
  <c r="R86" i="14" s="1"/>
  <c r="S86" i="14" s="1" a="1"/>
  <c r="S86" i="14" s="1"/>
  <c r="Y85" i="14"/>
  <c r="X85" i="14"/>
  <c r="W85" i="14"/>
  <c r="V85" i="14" s="1"/>
  <c r="U85" i="14"/>
  <c r="T85" i="14"/>
  <c r="K85" i="14" a="1"/>
  <c r="K85" i="14" s="1"/>
  <c r="Y84" i="14"/>
  <c r="X84" i="14"/>
  <c r="W84" i="14"/>
  <c r="V84" i="14" s="1"/>
  <c r="U84" i="14"/>
  <c r="T84" i="14"/>
  <c r="K84" i="14" a="1"/>
  <c r="K84" i="14" s="1"/>
  <c r="Y83" i="14"/>
  <c r="X83" i="14"/>
  <c r="W83" i="14"/>
  <c r="V83" i="14" s="1"/>
  <c r="U83" i="14"/>
  <c r="T83" i="14"/>
  <c r="K83" i="14" a="1"/>
  <c r="K83" i="14" s="1"/>
  <c r="R83" i="14" s="1"/>
  <c r="S83" i="14" s="1" a="1"/>
  <c r="S83" i="14" s="1"/>
  <c r="Y82" i="14"/>
  <c r="X82" i="14"/>
  <c r="W82" i="14"/>
  <c r="V82" i="14" s="1"/>
  <c r="U82" i="14"/>
  <c r="T82" i="14"/>
  <c r="K82" i="14" a="1"/>
  <c r="K82" i="14" s="1"/>
  <c r="R82" i="14" s="1"/>
  <c r="S82" i="14" s="1" a="1"/>
  <c r="S82" i="14" s="1"/>
  <c r="Y81" i="14"/>
  <c r="X81" i="14"/>
  <c r="W81" i="14"/>
  <c r="V81" i="14" s="1"/>
  <c r="U81" i="14"/>
  <c r="T81" i="14"/>
  <c r="K81" i="14" a="1"/>
  <c r="K81" i="14" s="1"/>
  <c r="Y80" i="14"/>
  <c r="X80" i="14"/>
  <c r="W80" i="14"/>
  <c r="V80" i="14" s="1"/>
  <c r="U80" i="14"/>
  <c r="T80" i="14"/>
  <c r="K80" i="14" a="1"/>
  <c r="K80" i="14" s="1"/>
  <c r="Y79" i="14"/>
  <c r="X79" i="14"/>
  <c r="W79" i="14"/>
  <c r="V79" i="14" s="1"/>
  <c r="U79" i="14"/>
  <c r="T79" i="14"/>
  <c r="K79" i="14" a="1"/>
  <c r="K79" i="14" s="1"/>
  <c r="Y78" i="14"/>
  <c r="X78" i="14"/>
  <c r="W78" i="14"/>
  <c r="V78" i="14" s="1"/>
  <c r="U78" i="14"/>
  <c r="T78" i="14"/>
  <c r="K78" i="14" a="1"/>
  <c r="K78" i="14" s="1"/>
  <c r="Y77" i="14"/>
  <c r="X77" i="14"/>
  <c r="W77" i="14"/>
  <c r="V77" i="14" s="1"/>
  <c r="U77" i="14"/>
  <c r="T77" i="14"/>
  <c r="K77" i="14" a="1"/>
  <c r="K77" i="14" s="1"/>
  <c r="Y76" i="14"/>
  <c r="X76" i="14"/>
  <c r="W76" i="14"/>
  <c r="V76" i="14" s="1"/>
  <c r="U76" i="14"/>
  <c r="T76" i="14"/>
  <c r="K76" i="14" a="1"/>
  <c r="K76" i="14" s="1"/>
  <c r="Y75" i="14"/>
  <c r="X75" i="14"/>
  <c r="W75" i="14"/>
  <c r="V75" i="14" s="1"/>
  <c r="U75" i="14"/>
  <c r="T75" i="14"/>
  <c r="K75" i="14" a="1"/>
  <c r="K75" i="14" s="1"/>
  <c r="Y74" i="14"/>
  <c r="X74" i="14"/>
  <c r="W74" i="14"/>
  <c r="V74" i="14" s="1"/>
  <c r="U74" i="14"/>
  <c r="T74" i="14"/>
  <c r="K74" i="14" a="1"/>
  <c r="K74" i="14" s="1"/>
  <c r="R74" i="14" s="1"/>
  <c r="S74" i="14" s="1" a="1"/>
  <c r="S74" i="14" s="1"/>
  <c r="Y73" i="14"/>
  <c r="X73" i="14"/>
  <c r="W73" i="14"/>
  <c r="V73" i="14" s="1"/>
  <c r="U73" i="14"/>
  <c r="T73" i="14"/>
  <c r="K73" i="14" a="1"/>
  <c r="K73" i="14" s="1"/>
  <c r="R73" i="14" s="1"/>
  <c r="S73" i="14" s="1" a="1"/>
  <c r="S73" i="14" s="1"/>
  <c r="Y72" i="14"/>
  <c r="X72" i="14"/>
  <c r="W72" i="14"/>
  <c r="V72" i="14" s="1"/>
  <c r="U72" i="14"/>
  <c r="T72" i="14"/>
  <c r="K72" i="14" a="1"/>
  <c r="K72" i="14" s="1"/>
  <c r="Y71" i="14"/>
  <c r="X71" i="14"/>
  <c r="W71" i="14"/>
  <c r="V71" i="14" s="1"/>
  <c r="U71" i="14"/>
  <c r="T71" i="14"/>
  <c r="K71" i="14" a="1"/>
  <c r="K71" i="14" s="1"/>
  <c r="R71" i="14" s="1"/>
  <c r="S71" i="14" s="1" a="1"/>
  <c r="S71" i="14" s="1"/>
  <c r="Y70" i="14"/>
  <c r="X70" i="14"/>
  <c r="W70" i="14"/>
  <c r="V70" i="14" s="1"/>
  <c r="U70" i="14"/>
  <c r="T70" i="14"/>
  <c r="K70" i="14" a="1"/>
  <c r="K70" i="14" s="1"/>
  <c r="R70" i="14" s="1"/>
  <c r="S70" i="14" s="1" a="1"/>
  <c r="S70" i="14" s="1"/>
  <c r="Y69" i="14"/>
  <c r="X69" i="14"/>
  <c r="W69" i="14"/>
  <c r="V69" i="14" s="1"/>
  <c r="U69" i="14"/>
  <c r="T69" i="14"/>
  <c r="K69" i="14" a="1"/>
  <c r="K69" i="14" s="1"/>
  <c r="Y68" i="14"/>
  <c r="X68" i="14"/>
  <c r="W68" i="14"/>
  <c r="V68" i="14"/>
  <c r="U68" i="14"/>
  <c r="T68" i="14"/>
  <c r="K68" i="14" a="1"/>
  <c r="K68" i="14" s="1"/>
  <c r="Y67" i="14"/>
  <c r="X67" i="14"/>
  <c r="W67" i="14"/>
  <c r="V67" i="14" s="1"/>
  <c r="U67" i="14"/>
  <c r="T67" i="14"/>
  <c r="K67" i="14" a="1"/>
  <c r="K67" i="14" s="1"/>
  <c r="Y66" i="14"/>
  <c r="X66" i="14"/>
  <c r="W66" i="14"/>
  <c r="V66" i="14" s="1"/>
  <c r="U66" i="14"/>
  <c r="T66" i="14"/>
  <c r="K66" i="14" a="1"/>
  <c r="K66" i="14" s="1"/>
  <c r="Y65" i="14"/>
  <c r="X65" i="14"/>
  <c r="W65" i="14"/>
  <c r="V65" i="14" s="1"/>
  <c r="U65" i="14"/>
  <c r="T65" i="14"/>
  <c r="K65" i="14" a="1"/>
  <c r="K65" i="14" s="1"/>
  <c r="R65" i="14" s="1"/>
  <c r="S65" i="14" s="1" a="1"/>
  <c r="S65" i="14" s="1"/>
  <c r="Y64" i="14"/>
  <c r="X64" i="14"/>
  <c r="W64" i="14"/>
  <c r="V64" i="14" s="1"/>
  <c r="U64" i="14"/>
  <c r="T64" i="14"/>
  <c r="K64" i="14" a="1"/>
  <c r="K64" i="14" s="1"/>
  <c r="Y63" i="14"/>
  <c r="X63" i="14"/>
  <c r="W63" i="14"/>
  <c r="V63" i="14" s="1"/>
  <c r="U63" i="14"/>
  <c r="T63" i="14"/>
  <c r="K63" i="14" a="1"/>
  <c r="K63" i="14" s="1"/>
  <c r="Y62" i="14"/>
  <c r="X62" i="14"/>
  <c r="W62" i="14"/>
  <c r="V62" i="14" s="1"/>
  <c r="U62" i="14"/>
  <c r="T62" i="14"/>
  <c r="K62" i="14" a="1"/>
  <c r="K62" i="14" s="1"/>
  <c r="R62" i="14" s="1"/>
  <c r="S62" i="14" s="1" a="1"/>
  <c r="S62" i="14" s="1"/>
  <c r="Y61" i="14"/>
  <c r="X61" i="14"/>
  <c r="W61" i="14"/>
  <c r="V61" i="14" s="1"/>
  <c r="U61" i="14"/>
  <c r="T61" i="14"/>
  <c r="K61" i="14" a="1"/>
  <c r="K61" i="14" s="1"/>
  <c r="Y60" i="14"/>
  <c r="X60" i="14"/>
  <c r="W60" i="14"/>
  <c r="V60" i="14" s="1"/>
  <c r="U60" i="14"/>
  <c r="T60" i="14"/>
  <c r="K60" i="14" a="1"/>
  <c r="K60" i="14" s="1"/>
  <c r="R60" i="14" s="1"/>
  <c r="S60" i="14" s="1" a="1"/>
  <c r="S60" i="14" s="1"/>
  <c r="Y59" i="14"/>
  <c r="X59" i="14"/>
  <c r="W59" i="14"/>
  <c r="V59" i="14" s="1"/>
  <c r="U59" i="14"/>
  <c r="T59" i="14"/>
  <c r="K59" i="14" a="1"/>
  <c r="K59" i="14" s="1"/>
  <c r="R59" i="14" s="1"/>
  <c r="S59" i="14" s="1" a="1"/>
  <c r="S59" i="14" s="1"/>
  <c r="Y58" i="14"/>
  <c r="X58" i="14"/>
  <c r="W58" i="14"/>
  <c r="V58" i="14" s="1"/>
  <c r="U58" i="14"/>
  <c r="T58" i="14"/>
  <c r="K58" i="14" a="1"/>
  <c r="K58" i="14" s="1"/>
  <c r="Y57" i="14"/>
  <c r="X57" i="14"/>
  <c r="W57" i="14"/>
  <c r="V57" i="14" s="1"/>
  <c r="U57" i="14"/>
  <c r="T57" i="14"/>
  <c r="K57" i="14" a="1"/>
  <c r="K57" i="14" s="1"/>
  <c r="Y56" i="14"/>
  <c r="X56" i="14"/>
  <c r="W56" i="14"/>
  <c r="U56" i="14"/>
  <c r="T56" i="14"/>
  <c r="K56" i="14" a="1"/>
  <c r="K56" i="14" s="1"/>
  <c r="Y55" i="14"/>
  <c r="X55" i="14"/>
  <c r="W55" i="14"/>
  <c r="U55" i="14"/>
  <c r="Y54" i="14"/>
  <c r="X54" i="14"/>
  <c r="W54" i="14"/>
  <c r="U54" i="14"/>
  <c r="T54" i="14"/>
  <c r="O54" i="14"/>
  <c r="K54" i="14" a="1"/>
  <c r="K54" i="14" s="1"/>
  <c r="Y53" i="14"/>
  <c r="X53" i="14"/>
  <c r="W53" i="14"/>
  <c r="U53" i="14"/>
  <c r="T53" i="14"/>
  <c r="O53" i="14"/>
  <c r="K53" i="14" a="1"/>
  <c r="K53" i="14" s="1"/>
  <c r="Y52" i="14"/>
  <c r="X52" i="14"/>
  <c r="W52" i="14"/>
  <c r="U52" i="14"/>
  <c r="O52" i="14"/>
  <c r="K52" i="14" a="1"/>
  <c r="K52" i="14" s="1"/>
  <c r="Y51" i="14"/>
  <c r="X51" i="14"/>
  <c r="W51" i="14"/>
  <c r="U51" i="14"/>
  <c r="T51" i="14"/>
  <c r="O51" i="14"/>
  <c r="K51" i="14" a="1"/>
  <c r="K51" i="14" s="1"/>
  <c r="R51" i="14" s="1"/>
  <c r="S51" i="14" s="1" a="1"/>
  <c r="S51" i="14" s="1"/>
  <c r="Y50" i="14"/>
  <c r="X50" i="14"/>
  <c r="W50" i="14"/>
  <c r="U50" i="14"/>
  <c r="T50" i="14"/>
  <c r="O50" i="14"/>
  <c r="N50" i="14"/>
  <c r="K50" i="14" a="1"/>
  <c r="K50" i="14" s="1"/>
  <c r="C11" i="14" a="1"/>
  <c r="C11" i="14" s="1"/>
  <c r="Y51" i="9"/>
  <c r="Y52" i="9"/>
  <c r="Y53" i="9"/>
  <c r="Y54" i="9"/>
  <c r="Y55" i="9"/>
  <c r="Y56" i="9"/>
  <c r="Y57" i="9"/>
  <c r="Y58" i="9"/>
  <c r="Y59" i="9"/>
  <c r="Y60" i="9"/>
  <c r="Y61" i="9"/>
  <c r="Y62" i="9"/>
  <c r="Y63" i="9"/>
  <c r="Y64" i="9"/>
  <c r="Y65" i="9"/>
  <c r="Y66" i="9"/>
  <c r="Y67" i="9"/>
  <c r="Y68" i="9"/>
  <c r="Y69" i="9"/>
  <c r="Y70" i="9"/>
  <c r="Y71" i="9"/>
  <c r="Y72" i="9"/>
  <c r="Y73" i="9"/>
  <c r="Y74" i="9"/>
  <c r="Y75" i="9"/>
  <c r="Y76" i="9"/>
  <c r="Y77" i="9"/>
  <c r="Y78" i="9"/>
  <c r="Y79" i="9"/>
  <c r="Y80" i="9"/>
  <c r="Y81" i="9"/>
  <c r="Y82" i="9"/>
  <c r="Y83" i="9"/>
  <c r="Y84" i="9"/>
  <c r="Y85" i="9"/>
  <c r="Y86" i="9"/>
  <c r="Y87" i="9"/>
  <c r="Y88" i="9"/>
  <c r="Y89" i="9"/>
  <c r="Y90" i="9"/>
  <c r="Y91" i="9"/>
  <c r="Y92" i="9"/>
  <c r="Y93" i="9"/>
  <c r="Y94" i="9"/>
  <c r="Y95" i="9"/>
  <c r="Y96" i="9"/>
  <c r="Y97" i="9"/>
  <c r="Y98" i="9"/>
  <c r="Y99" i="9"/>
  <c r="Y50" i="9"/>
  <c r="X50" i="9"/>
  <c r="U50" i="9"/>
  <c r="U51" i="9"/>
  <c r="U52" i="9"/>
  <c r="U54" i="9"/>
  <c r="U55" i="9"/>
  <c r="U56" i="9"/>
  <c r="U57" i="9"/>
  <c r="U58" i="9"/>
  <c r="U59" i="9"/>
  <c r="U60" i="9"/>
  <c r="U61" i="9"/>
  <c r="U62" i="9"/>
  <c r="U63" i="9"/>
  <c r="U64" i="9"/>
  <c r="U65" i="9"/>
  <c r="U66" i="9"/>
  <c r="U67" i="9"/>
  <c r="U68" i="9"/>
  <c r="U69" i="9"/>
  <c r="U70" i="9"/>
  <c r="U71" i="9"/>
  <c r="U72" i="9"/>
  <c r="U73" i="9"/>
  <c r="U74" i="9"/>
  <c r="U75" i="9"/>
  <c r="U76" i="9"/>
  <c r="U77" i="9"/>
  <c r="U78" i="9"/>
  <c r="U79" i="9"/>
  <c r="U80" i="9"/>
  <c r="U81" i="9"/>
  <c r="U82" i="9"/>
  <c r="U83" i="9"/>
  <c r="U84" i="9"/>
  <c r="U85" i="9"/>
  <c r="U86" i="9"/>
  <c r="U87" i="9"/>
  <c r="U88" i="9"/>
  <c r="U89" i="9"/>
  <c r="U90" i="9"/>
  <c r="U91" i="9"/>
  <c r="U92" i="9"/>
  <c r="U93" i="9"/>
  <c r="U94" i="9"/>
  <c r="U95" i="9"/>
  <c r="U96" i="9"/>
  <c r="U97" i="9"/>
  <c r="U98" i="9"/>
  <c r="U99" i="9"/>
  <c r="U53" i="9"/>
  <c r="T52" i="9"/>
  <c r="T54" i="9"/>
  <c r="W51" i="9"/>
  <c r="W52" i="9"/>
  <c r="W53" i="9"/>
  <c r="W54" i="9"/>
  <c r="W55" i="9"/>
  <c r="W56" i="9"/>
  <c r="W57" i="9"/>
  <c r="W58" i="9"/>
  <c r="W59" i="9"/>
  <c r="W60" i="9"/>
  <c r="W61" i="9"/>
  <c r="V61" i="9" s="1"/>
  <c r="W62" i="9"/>
  <c r="V62" i="9" s="1"/>
  <c r="W63" i="9"/>
  <c r="V63" i="9" s="1"/>
  <c r="W64" i="9"/>
  <c r="V64" i="9" s="1"/>
  <c r="W65" i="9"/>
  <c r="V65" i="9" s="1"/>
  <c r="W66" i="9"/>
  <c r="V66" i="9" s="1"/>
  <c r="W67" i="9"/>
  <c r="V67" i="9" s="1"/>
  <c r="W68" i="9"/>
  <c r="V68" i="9" s="1"/>
  <c r="W69" i="9"/>
  <c r="V69" i="9" s="1"/>
  <c r="W70" i="9"/>
  <c r="V70" i="9" s="1"/>
  <c r="W71" i="9"/>
  <c r="V71" i="9" s="1"/>
  <c r="W72" i="9"/>
  <c r="V72" i="9" s="1"/>
  <c r="W73" i="9"/>
  <c r="V73" i="9" s="1"/>
  <c r="W74" i="9"/>
  <c r="V74" i="9" s="1"/>
  <c r="W75" i="9"/>
  <c r="V75" i="9" s="1"/>
  <c r="W76" i="9"/>
  <c r="V76" i="9" s="1"/>
  <c r="W77" i="9"/>
  <c r="V77" i="9" s="1"/>
  <c r="W78" i="9"/>
  <c r="V78" i="9" s="1"/>
  <c r="W79" i="9"/>
  <c r="V79" i="9" s="1"/>
  <c r="W80" i="9"/>
  <c r="V80" i="9" s="1"/>
  <c r="W81" i="9"/>
  <c r="V81" i="9" s="1"/>
  <c r="W82" i="9"/>
  <c r="V82" i="9" s="1"/>
  <c r="W83" i="9"/>
  <c r="V83" i="9" s="1"/>
  <c r="W84" i="9"/>
  <c r="V84" i="9" s="1"/>
  <c r="W85" i="9"/>
  <c r="V85" i="9" s="1"/>
  <c r="W86" i="9"/>
  <c r="V86" i="9" s="1"/>
  <c r="W87" i="9"/>
  <c r="V87" i="9" s="1"/>
  <c r="W88" i="9"/>
  <c r="V88" i="9" s="1"/>
  <c r="W89" i="9"/>
  <c r="V89" i="9" s="1"/>
  <c r="W90" i="9"/>
  <c r="V90" i="9" s="1"/>
  <c r="W91" i="9"/>
  <c r="V91" i="9" s="1"/>
  <c r="W92" i="9"/>
  <c r="V92" i="9" s="1"/>
  <c r="W93" i="9"/>
  <c r="V93" i="9" s="1"/>
  <c r="W94" i="9"/>
  <c r="V94" i="9" s="1"/>
  <c r="W95" i="9"/>
  <c r="V95" i="9" s="1"/>
  <c r="W96" i="9"/>
  <c r="V96" i="9" s="1"/>
  <c r="W97" i="9"/>
  <c r="V97" i="9" s="1"/>
  <c r="W98" i="9"/>
  <c r="V98" i="9" s="1"/>
  <c r="W99" i="9"/>
  <c r="V99" i="9" s="1"/>
  <c r="X55" i="9"/>
  <c r="C107" i="9"/>
  <c r="C5" i="13"/>
  <c r="R75" i="15" l="1"/>
  <c r="S75" i="15" s="1" a="1"/>
  <c r="S75" i="15" s="1"/>
  <c r="R70" i="15"/>
  <c r="S70" i="15" s="1" a="1"/>
  <c r="S70" i="15" s="1"/>
  <c r="R95" i="15"/>
  <c r="S95" i="15" s="1" a="1"/>
  <c r="S95" i="15" s="1"/>
  <c r="R64" i="15"/>
  <c r="S64" i="15" s="1" a="1"/>
  <c r="S64" i="15" s="1"/>
  <c r="R55" i="15"/>
  <c r="R97" i="15"/>
  <c r="S97" i="15" s="1" a="1"/>
  <c r="S97" i="15" s="1"/>
  <c r="R56" i="15"/>
  <c r="S56" i="15" s="1" a="1"/>
  <c r="S56" i="15" s="1"/>
  <c r="R79" i="15"/>
  <c r="S79" i="15" s="1" a="1"/>
  <c r="S79" i="15" s="1"/>
  <c r="R72" i="15"/>
  <c r="S72" i="15" s="1" a="1"/>
  <c r="S72" i="15" s="1"/>
  <c r="R82" i="15"/>
  <c r="S82" i="15" s="1" a="1"/>
  <c r="S82" i="15" s="1"/>
  <c r="R87" i="15"/>
  <c r="S87" i="15" s="1" a="1"/>
  <c r="S87" i="15" s="1"/>
  <c r="R90" i="15"/>
  <c r="S90" i="15" s="1" a="1"/>
  <c r="S90" i="15" s="1"/>
  <c r="R62" i="15"/>
  <c r="S62" i="15" s="1" a="1"/>
  <c r="S62" i="15" s="1"/>
  <c r="R65" i="15"/>
  <c r="S65" i="15" s="1" a="1"/>
  <c r="S65" i="15" s="1"/>
  <c r="R68" i="15"/>
  <c r="S68" i="15" s="1" a="1"/>
  <c r="S68" i="15" s="1"/>
  <c r="R84" i="15"/>
  <c r="S84" i="15" s="1" a="1"/>
  <c r="S84" i="15" s="1"/>
  <c r="R78" i="15"/>
  <c r="S78" i="15" s="1" a="1"/>
  <c r="S78" i="15" s="1"/>
  <c r="R94" i="15"/>
  <c r="S94" i="15" s="1" a="1"/>
  <c r="S94" i="15" s="1"/>
  <c r="R93" i="15"/>
  <c r="S93" i="15" s="1" a="1"/>
  <c r="S93" i="15" s="1"/>
  <c r="R61" i="15"/>
  <c r="S61" i="15" s="1" a="1"/>
  <c r="S61" i="15" s="1"/>
  <c r="R58" i="15"/>
  <c r="S58" i="15" s="1" a="1"/>
  <c r="S58" i="15" s="1"/>
  <c r="R92" i="15"/>
  <c r="S92" i="15" s="1" a="1"/>
  <c r="S92" i="15" s="1"/>
  <c r="V52" i="15"/>
  <c r="R80" i="15"/>
  <c r="S80" i="15" s="1" a="1"/>
  <c r="S80" i="15" s="1"/>
  <c r="R74" i="15"/>
  <c r="S74" i="15" s="1" a="1"/>
  <c r="S74" i="15" s="1"/>
  <c r="R77" i="15"/>
  <c r="S77" i="15" s="1" a="1"/>
  <c r="S77" i="15" s="1"/>
  <c r="R83" i="15"/>
  <c r="S83" i="15" s="1" a="1"/>
  <c r="S83" i="15" s="1"/>
  <c r="R53" i="15"/>
  <c r="S53" i="15" s="1" a="1"/>
  <c r="S53" i="15" s="1"/>
  <c r="R71" i="15"/>
  <c r="S71" i="15" s="1" a="1"/>
  <c r="S71" i="15" s="1"/>
  <c r="R81" i="15"/>
  <c r="S81" i="15" s="1" a="1"/>
  <c r="S81" i="15" s="1"/>
  <c r="R57" i="15"/>
  <c r="S57" i="15" s="1" a="1"/>
  <c r="S57" i="15" s="1"/>
  <c r="R60" i="15"/>
  <c r="S60" i="15" s="1" a="1"/>
  <c r="S60" i="15" s="1"/>
  <c r="R66" i="15"/>
  <c r="S66" i="15" s="1" a="1"/>
  <c r="S66" i="15" s="1"/>
  <c r="R73" i="15"/>
  <c r="S73" i="15" s="1" a="1"/>
  <c r="S73" i="15" s="1"/>
  <c r="R91" i="15"/>
  <c r="S91" i="15" s="1" a="1"/>
  <c r="S91" i="15" s="1"/>
  <c r="R52" i="15"/>
  <c r="S52" i="15" s="1" a="1"/>
  <c r="S52" i="15" s="1"/>
  <c r="R85" i="15"/>
  <c r="S85" i="15" s="1" a="1"/>
  <c r="S85" i="15" s="1"/>
  <c r="C46" i="15" a="1"/>
  <c r="C46" i="15" s="1"/>
  <c r="R54" i="15"/>
  <c r="S54" i="15" s="1" a="1"/>
  <c r="S54" i="15" s="1"/>
  <c r="R59" i="15"/>
  <c r="S59" i="15" s="1" a="1"/>
  <c r="S59" i="15" s="1"/>
  <c r="R99" i="15"/>
  <c r="S99" i="15" s="1" a="1"/>
  <c r="S99" i="15" s="1"/>
  <c r="R69" i="14"/>
  <c r="S69" i="14" s="1" a="1"/>
  <c r="S69" i="14" s="1"/>
  <c r="R68" i="14"/>
  <c r="S68" i="14" s="1" a="1"/>
  <c r="S68" i="14" s="1"/>
  <c r="R67" i="14"/>
  <c r="S67" i="14" s="1" a="1"/>
  <c r="S67" i="14" s="1"/>
  <c r="R91" i="14"/>
  <c r="S91" i="14" s="1" a="1"/>
  <c r="S91" i="14" s="1"/>
  <c r="R80" i="14"/>
  <c r="S80" i="14" s="1" a="1"/>
  <c r="S80" i="14" s="1"/>
  <c r="R93" i="14"/>
  <c r="S93" i="14" s="1" a="1"/>
  <c r="S93" i="14" s="1"/>
  <c r="R54" i="14"/>
  <c r="S54" i="14" s="1" a="1"/>
  <c r="S54" i="14" s="1"/>
  <c r="R92" i="14"/>
  <c r="S92" i="14" s="1" a="1"/>
  <c r="S92" i="14" s="1"/>
  <c r="R79" i="14"/>
  <c r="S79" i="14" s="1" a="1"/>
  <c r="S79" i="14" s="1"/>
  <c r="C46" i="14" a="1"/>
  <c r="C46" i="14" s="1"/>
  <c r="R94" i="14"/>
  <c r="S94" i="14" s="1" a="1"/>
  <c r="S94" i="14" s="1"/>
  <c r="F110" i="13"/>
  <c r="F125" i="13"/>
  <c r="F134" i="13"/>
  <c r="F103" i="13"/>
  <c r="F114" i="13"/>
  <c r="F126" i="13"/>
  <c r="F104" i="13"/>
  <c r="F113" i="13"/>
  <c r="F122" i="13"/>
  <c r="F131" i="13"/>
  <c r="F140" i="13"/>
  <c r="F111" i="13"/>
  <c r="F129" i="13"/>
  <c r="F107" i="13"/>
  <c r="F116" i="13"/>
  <c r="F119" i="13"/>
  <c r="F137" i="13"/>
  <c r="F108" i="13"/>
  <c r="F135" i="13"/>
  <c r="F106" i="13"/>
  <c r="F109" i="13"/>
  <c r="F112" i="13"/>
  <c r="F115" i="13"/>
  <c r="F118" i="13"/>
  <c r="F121" i="13"/>
  <c r="F124" i="13"/>
  <c r="F127" i="13"/>
  <c r="F130" i="13"/>
  <c r="F133" i="13"/>
  <c r="F136" i="13"/>
  <c r="F139" i="13"/>
  <c r="F142" i="13"/>
  <c r="F105" i="13"/>
  <c r="F120" i="13"/>
  <c r="F138" i="13"/>
  <c r="F128" i="13"/>
  <c r="F117" i="13"/>
  <c r="F132" i="13"/>
  <c r="F123" i="13"/>
  <c r="F141" i="13"/>
  <c r="D9" i="13"/>
  <c r="D10" i="13"/>
  <c r="D11" i="13"/>
  <c r="C6" i="13"/>
  <c r="D6" i="13" s="1"/>
  <c r="D7" i="13"/>
  <c r="D8" i="13"/>
  <c r="R51" i="15"/>
  <c r="S51" i="15" s="1" a="1"/>
  <c r="S51" i="15" s="1"/>
  <c r="V55" i="14"/>
  <c r="V53" i="14"/>
  <c r="R53" i="14"/>
  <c r="S53" i="14" s="1" a="1"/>
  <c r="S53" i="14" s="1"/>
  <c r="C106" i="15"/>
  <c r="C108" i="15" s="1"/>
  <c r="C109" i="15" s="1"/>
  <c r="C110" i="15" s="1"/>
  <c r="R50" i="15"/>
  <c r="S50" i="15" s="1" a="1"/>
  <c r="S50" i="15" s="1"/>
  <c r="V51" i="15"/>
  <c r="V54" i="15"/>
  <c r="V53" i="15"/>
  <c r="V50" i="15"/>
  <c r="V56" i="15"/>
  <c r="V55" i="15"/>
  <c r="R56" i="14"/>
  <c r="S56" i="14" s="1" a="1"/>
  <c r="S56" i="14" s="1"/>
  <c r="R75" i="14"/>
  <c r="S75" i="14" s="1" a="1"/>
  <c r="S75" i="14" s="1"/>
  <c r="R78" i="14"/>
  <c r="S78" i="14" s="1" a="1"/>
  <c r="S78" i="14" s="1"/>
  <c r="R63" i="14"/>
  <c r="S63" i="14" s="1" a="1"/>
  <c r="S63" i="14" s="1"/>
  <c r="R72" i="14"/>
  <c r="S72" i="14" s="1" a="1"/>
  <c r="S72" i="14" s="1"/>
  <c r="R81" i="14"/>
  <c r="S81" i="14" s="1" a="1"/>
  <c r="S81" i="14" s="1"/>
  <c r="R87" i="14"/>
  <c r="S87" i="14" s="1" a="1"/>
  <c r="S87" i="14" s="1"/>
  <c r="R90" i="14"/>
  <c r="S90" i="14" s="1" a="1"/>
  <c r="S90" i="14" s="1"/>
  <c r="R84" i="14"/>
  <c r="S84" i="14" s="1" a="1"/>
  <c r="S84" i="14" s="1"/>
  <c r="R64" i="14"/>
  <c r="S64" i="14" s="1" a="1"/>
  <c r="S64" i="14" s="1"/>
  <c r="R98" i="14"/>
  <c r="S98" i="14" s="1" a="1"/>
  <c r="S98" i="14" s="1"/>
  <c r="R77" i="14"/>
  <c r="S77" i="14" s="1" a="1"/>
  <c r="S77" i="14" s="1"/>
  <c r="R76" i="14"/>
  <c r="S76" i="14" s="1" a="1"/>
  <c r="S76" i="14" s="1"/>
  <c r="R61" i="14"/>
  <c r="S61" i="14" s="1" a="1"/>
  <c r="S61" i="14" s="1"/>
  <c r="R85" i="14"/>
  <c r="S85" i="14" s="1" a="1"/>
  <c r="S85" i="14" s="1"/>
  <c r="R88" i="14"/>
  <c r="S88" i="14" s="1" a="1"/>
  <c r="S88" i="14" s="1"/>
  <c r="R89" i="14"/>
  <c r="S89" i="14" s="1" a="1"/>
  <c r="S89" i="14" s="1"/>
  <c r="R66" i="14"/>
  <c r="S66" i="14" s="1" a="1"/>
  <c r="S66" i="14" s="1"/>
  <c r="C106" i="14"/>
  <c r="C108" i="14" s="1"/>
  <c r="C109" i="14" s="1"/>
  <c r="C110" i="14" s="1"/>
  <c r="R50" i="14"/>
  <c r="S50" i="14" s="1" a="1"/>
  <c r="S50" i="14" s="1"/>
  <c r="R52" i="14"/>
  <c r="S52" i="14" s="1" a="1"/>
  <c r="S52" i="14" s="1"/>
  <c r="R57" i="14"/>
  <c r="S57" i="14" s="1" a="1"/>
  <c r="S57" i="14" s="1"/>
  <c r="V54" i="14"/>
  <c r="R58" i="14"/>
  <c r="S58" i="14" s="1" a="1"/>
  <c r="S58" i="14" s="1"/>
  <c r="V52" i="14"/>
  <c r="V56" i="14"/>
  <c r="V50" i="14"/>
  <c r="V51" i="14"/>
  <c r="T56" i="9" l="1"/>
  <c r="T57" i="9"/>
  <c r="T58" i="9"/>
  <c r="T59" i="9"/>
  <c r="T60" i="9"/>
  <c r="T61" i="9"/>
  <c r="T62" i="9"/>
  <c r="T63" i="9"/>
  <c r="T64" i="9"/>
  <c r="T65" i="9"/>
  <c r="T66" i="9"/>
  <c r="T67" i="9"/>
  <c r="T68" i="9"/>
  <c r="T69" i="9"/>
  <c r="T70" i="9"/>
  <c r="T71" i="9"/>
  <c r="T72" i="9"/>
  <c r="T73" i="9"/>
  <c r="T74" i="9"/>
  <c r="T75" i="9"/>
  <c r="T76" i="9"/>
  <c r="T77" i="9"/>
  <c r="T78" i="9"/>
  <c r="T79" i="9"/>
  <c r="T80" i="9"/>
  <c r="T81" i="9"/>
  <c r="T82" i="9"/>
  <c r="T83" i="9"/>
  <c r="T84" i="9"/>
  <c r="T85" i="9"/>
  <c r="T86" i="9"/>
  <c r="T87" i="9"/>
  <c r="T88" i="9"/>
  <c r="T89" i="9"/>
  <c r="T90" i="9"/>
  <c r="T91" i="9"/>
  <c r="T92" i="9"/>
  <c r="T93" i="9"/>
  <c r="T94" i="9"/>
  <c r="T95" i="9"/>
  <c r="T96" i="9"/>
  <c r="T97" i="9"/>
  <c r="T98" i="9"/>
  <c r="T99" i="9"/>
  <c r="T50" i="9"/>
  <c r="T51" i="9"/>
  <c r="T53" i="9"/>
  <c r="C39" i="9" l="1"/>
  <c r="N56" i="9"/>
  <c r="O56" i="9"/>
  <c r="N57" i="9"/>
  <c r="O57" i="9"/>
  <c r="N58" i="9"/>
  <c r="O58" i="9"/>
  <c r="N59" i="9"/>
  <c r="O59" i="9"/>
  <c r="N60" i="9"/>
  <c r="O60" i="9"/>
  <c r="N61" i="9"/>
  <c r="O61" i="9"/>
  <c r="N62" i="9"/>
  <c r="O62" i="9"/>
  <c r="N63" i="9"/>
  <c r="O63" i="9"/>
  <c r="N64" i="9"/>
  <c r="O64" i="9"/>
  <c r="N65" i="9"/>
  <c r="O65" i="9"/>
  <c r="N66" i="9"/>
  <c r="O66" i="9"/>
  <c r="N67" i="9"/>
  <c r="O67" i="9"/>
  <c r="N68" i="9"/>
  <c r="O68" i="9"/>
  <c r="N69" i="9"/>
  <c r="O69" i="9"/>
  <c r="N70" i="9"/>
  <c r="O70" i="9"/>
  <c r="N71" i="9"/>
  <c r="O71" i="9"/>
  <c r="N72" i="9"/>
  <c r="O72" i="9"/>
  <c r="N73" i="9"/>
  <c r="O73" i="9"/>
  <c r="N74" i="9"/>
  <c r="O74" i="9"/>
  <c r="N75" i="9"/>
  <c r="O75" i="9"/>
  <c r="N76" i="9"/>
  <c r="O76" i="9"/>
  <c r="N77" i="9"/>
  <c r="O77" i="9"/>
  <c r="N78" i="9"/>
  <c r="O78" i="9"/>
  <c r="N79" i="9"/>
  <c r="O79" i="9"/>
  <c r="N80" i="9"/>
  <c r="O80" i="9"/>
  <c r="N81" i="9"/>
  <c r="O81" i="9"/>
  <c r="N82" i="9"/>
  <c r="O82" i="9"/>
  <c r="N83" i="9"/>
  <c r="O83" i="9"/>
  <c r="N84" i="9"/>
  <c r="O84" i="9"/>
  <c r="N85" i="9"/>
  <c r="O85" i="9"/>
  <c r="N86" i="9"/>
  <c r="O86" i="9"/>
  <c r="N87" i="9"/>
  <c r="O87" i="9"/>
  <c r="N88" i="9"/>
  <c r="O88" i="9"/>
  <c r="N89" i="9"/>
  <c r="O89" i="9"/>
  <c r="N90" i="9"/>
  <c r="O90" i="9"/>
  <c r="N91" i="9"/>
  <c r="O91" i="9"/>
  <c r="N92" i="9"/>
  <c r="O92" i="9"/>
  <c r="N93" i="9"/>
  <c r="O93" i="9"/>
  <c r="N94" i="9"/>
  <c r="O94" i="9"/>
  <c r="N95" i="9"/>
  <c r="O95" i="9"/>
  <c r="N96" i="9"/>
  <c r="O96" i="9"/>
  <c r="N97" i="9"/>
  <c r="O97" i="9"/>
  <c r="N98" i="9"/>
  <c r="O98" i="9"/>
  <c r="N99" i="9"/>
  <c r="O99" i="9"/>
  <c r="N54" i="9"/>
  <c r="O54" i="9"/>
  <c r="N53" i="9"/>
  <c r="O53" i="9"/>
  <c r="K56" i="9" a="1"/>
  <c r="K56" i="9" s="1"/>
  <c r="K57" i="9" a="1"/>
  <c r="K57" i="9" s="1"/>
  <c r="K58" i="9" a="1"/>
  <c r="K58" i="9" s="1"/>
  <c r="K59" i="9" a="1"/>
  <c r="K59" i="9" s="1"/>
  <c r="K60" i="9" a="1"/>
  <c r="K60" i="9" s="1"/>
  <c r="K61" i="9" a="1"/>
  <c r="K61" i="9" s="1"/>
  <c r="K62" i="9" a="1"/>
  <c r="K62" i="9" s="1"/>
  <c r="K63" i="9" a="1"/>
  <c r="K63" i="9" s="1"/>
  <c r="K64" i="9" a="1"/>
  <c r="K64" i="9" s="1"/>
  <c r="K65" i="9" a="1"/>
  <c r="K65" i="9" s="1"/>
  <c r="K66" i="9" a="1"/>
  <c r="K66" i="9" s="1"/>
  <c r="K67" i="9" a="1"/>
  <c r="K67" i="9" s="1"/>
  <c r="K68" i="9" a="1"/>
  <c r="K68" i="9" s="1"/>
  <c r="K69" i="9" a="1"/>
  <c r="K69" i="9" s="1"/>
  <c r="K70" i="9" a="1"/>
  <c r="K70" i="9" s="1"/>
  <c r="K71" i="9" a="1"/>
  <c r="K71" i="9" s="1"/>
  <c r="K72" i="9" a="1"/>
  <c r="K72" i="9" s="1"/>
  <c r="K73" i="9" a="1"/>
  <c r="K73" i="9" s="1"/>
  <c r="K74" i="9" a="1"/>
  <c r="K74" i="9" s="1"/>
  <c r="K75" i="9" a="1"/>
  <c r="K75" i="9" s="1"/>
  <c r="K76" i="9" a="1"/>
  <c r="K76" i="9" s="1"/>
  <c r="K77" i="9" a="1"/>
  <c r="K77" i="9" s="1"/>
  <c r="K78" i="9" a="1"/>
  <c r="K78" i="9" s="1"/>
  <c r="K79" i="9" a="1"/>
  <c r="K79" i="9" s="1"/>
  <c r="K80" i="9" a="1"/>
  <c r="K80" i="9" s="1"/>
  <c r="K81" i="9" a="1"/>
  <c r="K81" i="9" s="1"/>
  <c r="K82" i="9" a="1"/>
  <c r="K82" i="9" s="1"/>
  <c r="K83" i="9" a="1"/>
  <c r="K83" i="9" s="1"/>
  <c r="K84" i="9" a="1"/>
  <c r="K84" i="9" s="1"/>
  <c r="K85" i="9" a="1"/>
  <c r="K85" i="9" s="1"/>
  <c r="K86" i="9" a="1"/>
  <c r="K86" i="9" s="1"/>
  <c r="K87" i="9" a="1"/>
  <c r="K87" i="9" s="1"/>
  <c r="K88" i="9" a="1"/>
  <c r="K88" i="9" s="1"/>
  <c r="K89" i="9" a="1"/>
  <c r="K89" i="9" s="1"/>
  <c r="K90" i="9" a="1"/>
  <c r="K90" i="9" s="1"/>
  <c r="K91" i="9" a="1"/>
  <c r="K91" i="9" s="1"/>
  <c r="K92" i="9" a="1"/>
  <c r="K92" i="9" s="1"/>
  <c r="K93" i="9" a="1"/>
  <c r="K93" i="9" s="1"/>
  <c r="K94" i="9" a="1"/>
  <c r="K94" i="9" s="1"/>
  <c r="K95" i="9" a="1"/>
  <c r="K95" i="9" s="1"/>
  <c r="K96" i="9" a="1"/>
  <c r="K96" i="9" s="1"/>
  <c r="K97" i="9" a="1"/>
  <c r="K97" i="9" s="1"/>
  <c r="K98" i="9" a="1"/>
  <c r="K98" i="9" s="1"/>
  <c r="K99" i="9" a="1"/>
  <c r="K99" i="9" s="1"/>
  <c r="K54" i="9" a="1"/>
  <c r="K54" i="9" s="1"/>
  <c r="X51" i="9"/>
  <c r="X52" i="9"/>
  <c r="X53" i="9"/>
  <c r="X54" i="9"/>
  <c r="X56" i="9"/>
  <c r="X57" i="9"/>
  <c r="X58" i="9"/>
  <c r="X59" i="9"/>
  <c r="X60" i="9"/>
  <c r="X61" i="9"/>
  <c r="X62" i="9"/>
  <c r="X63" i="9"/>
  <c r="X64" i="9"/>
  <c r="X65" i="9"/>
  <c r="X66" i="9"/>
  <c r="X67" i="9"/>
  <c r="X68" i="9"/>
  <c r="X69" i="9"/>
  <c r="X70" i="9"/>
  <c r="X71" i="9"/>
  <c r="X72" i="9"/>
  <c r="X73" i="9"/>
  <c r="X74" i="9"/>
  <c r="X75" i="9"/>
  <c r="X76" i="9"/>
  <c r="X77" i="9"/>
  <c r="X78" i="9"/>
  <c r="X79" i="9"/>
  <c r="X80" i="9"/>
  <c r="X81" i="9"/>
  <c r="X82" i="9"/>
  <c r="X83" i="9"/>
  <c r="X84" i="9"/>
  <c r="X85" i="9"/>
  <c r="X86" i="9"/>
  <c r="X87" i="9"/>
  <c r="X88" i="9"/>
  <c r="X89" i="9"/>
  <c r="X90" i="9"/>
  <c r="X91" i="9"/>
  <c r="X92" i="9"/>
  <c r="X93" i="9"/>
  <c r="X94" i="9"/>
  <c r="X95" i="9"/>
  <c r="X96" i="9"/>
  <c r="X97" i="9"/>
  <c r="X98" i="9"/>
  <c r="X99" i="9"/>
  <c r="C121" i="13" l="1"/>
  <c r="E125" i="13"/>
  <c r="D109" i="13"/>
  <c r="D105" i="13"/>
  <c r="D104" i="13"/>
  <c r="E130" i="13"/>
  <c r="D129" i="13"/>
  <c r="C128" i="13"/>
  <c r="E114" i="13"/>
  <c r="C106" i="13"/>
  <c r="D130" i="13"/>
  <c r="D131" i="13"/>
  <c r="C113" i="13"/>
  <c r="D139" i="13"/>
  <c r="E124" i="13"/>
  <c r="C104" i="13"/>
  <c r="D120" i="13"/>
  <c r="C124" i="13"/>
  <c r="E134" i="13"/>
  <c r="D112" i="13"/>
  <c r="D122" i="13"/>
  <c r="E111" i="13"/>
  <c r="E133" i="13"/>
  <c r="C108" i="13"/>
  <c r="D138" i="13"/>
  <c r="C131" i="13"/>
  <c r="E126" i="13"/>
  <c r="D127" i="13"/>
  <c r="D119" i="13"/>
  <c r="C112" i="13"/>
  <c r="D136" i="13"/>
  <c r="C138" i="13"/>
  <c r="E113" i="13"/>
  <c r="C119" i="13"/>
  <c r="C127" i="13"/>
  <c r="E103" i="13"/>
  <c r="D115" i="13"/>
  <c r="D103" i="13"/>
  <c r="E129" i="13"/>
  <c r="E136" i="13"/>
  <c r="C126" i="13"/>
  <c r="E108" i="13"/>
  <c r="C134" i="13"/>
  <c r="E138" i="13"/>
  <c r="C142" i="13"/>
  <c r="C114" i="13"/>
  <c r="D128" i="13"/>
  <c r="C111" i="13"/>
  <c r="D125" i="13"/>
  <c r="E132" i="13"/>
  <c r="E121" i="13"/>
  <c r="C120" i="13"/>
  <c r="D111" i="13"/>
  <c r="C130" i="13"/>
  <c r="C117" i="13"/>
  <c r="D118" i="13"/>
  <c r="E107" i="13"/>
  <c r="E104" i="13"/>
  <c r="E139" i="13"/>
  <c r="D110" i="13"/>
  <c r="E123" i="13"/>
  <c r="C137" i="13"/>
  <c r="D134" i="13"/>
  <c r="D140" i="13"/>
  <c r="C133" i="13"/>
  <c r="C129" i="13"/>
  <c r="D121" i="13"/>
  <c r="E119" i="13"/>
  <c r="E106" i="13"/>
  <c r="E142" i="13"/>
  <c r="D113" i="13"/>
  <c r="G113" i="13" s="1"/>
  <c r="H113" i="13" s="1"/>
  <c r="E135" i="13"/>
  <c r="C140" i="13"/>
  <c r="C123" i="13"/>
  <c r="D126" i="13"/>
  <c r="G126" i="13" s="1"/>
  <c r="H126" i="13" s="1"/>
  <c r="E115" i="13"/>
  <c r="E120" i="13"/>
  <c r="C109" i="13"/>
  <c r="E117" i="13"/>
  <c r="C135" i="13"/>
  <c r="D137" i="13"/>
  <c r="C132" i="13"/>
  <c r="C136" i="13"/>
  <c r="C141" i="13"/>
  <c r="D124" i="13"/>
  <c r="E128" i="13"/>
  <c r="E109" i="13"/>
  <c r="E105" i="13"/>
  <c r="D116" i="13"/>
  <c r="C103" i="13"/>
  <c r="D117" i="13"/>
  <c r="E112" i="13"/>
  <c r="D141" i="13"/>
  <c r="C105" i="13"/>
  <c r="D133" i="13"/>
  <c r="E118" i="13"/>
  <c r="C116" i="13"/>
  <c r="C115" i="13"/>
  <c r="E110" i="13"/>
  <c r="E141" i="13"/>
  <c r="D108" i="13"/>
  <c r="E122" i="13"/>
  <c r="C122" i="13"/>
  <c r="C118" i="13"/>
  <c r="E116" i="13"/>
  <c r="D106" i="13"/>
  <c r="D142" i="13"/>
  <c r="D135" i="13"/>
  <c r="E127" i="13"/>
  <c r="E131" i="13"/>
  <c r="D114" i="13"/>
  <c r="C125" i="13"/>
  <c r="D132" i="13"/>
  <c r="E140" i="13"/>
  <c r="C107" i="13"/>
  <c r="D123" i="13"/>
  <c r="G123" i="13" s="1"/>
  <c r="C139" i="13"/>
  <c r="E137" i="13"/>
  <c r="D107" i="13"/>
  <c r="G107" i="13" s="1"/>
  <c r="H107" i="13" s="1"/>
  <c r="C110" i="13"/>
  <c r="B93" i="13" a="1"/>
  <c r="R68" i="9"/>
  <c r="S68" i="9" s="1" a="1"/>
  <c r="S68" i="9" s="1"/>
  <c r="R86" i="9"/>
  <c r="S86" i="9" s="1" a="1"/>
  <c r="S86" i="9" s="1"/>
  <c r="R80" i="9"/>
  <c r="S80" i="9" s="1" a="1"/>
  <c r="S80" i="9" s="1"/>
  <c r="R97" i="9"/>
  <c r="S97" i="9" s="1" a="1"/>
  <c r="S97" i="9" s="1"/>
  <c r="R85" i="9"/>
  <c r="S85" i="9" s="1" a="1"/>
  <c r="S85" i="9" s="1"/>
  <c r="R73" i="9"/>
  <c r="S73" i="9" s="1" a="1"/>
  <c r="S73" i="9" s="1"/>
  <c r="R67" i="9"/>
  <c r="S67" i="9" s="1" a="1"/>
  <c r="S67" i="9" s="1"/>
  <c r="R61" i="9"/>
  <c r="S61" i="9" s="1" a="1"/>
  <c r="S61" i="9" s="1"/>
  <c r="R96" i="9"/>
  <c r="S96" i="9" s="1" a="1"/>
  <c r="S96" i="9" s="1"/>
  <c r="R84" i="9"/>
  <c r="S84" i="9" s="1" a="1"/>
  <c r="S84" i="9" s="1"/>
  <c r="R72" i="9"/>
  <c r="S72" i="9" s="1" a="1"/>
  <c r="S72" i="9" s="1"/>
  <c r="R66" i="9"/>
  <c r="S66" i="9" s="1" a="1"/>
  <c r="S66" i="9" s="1"/>
  <c r="R98" i="9"/>
  <c r="S98" i="9" s="1" a="1"/>
  <c r="S98" i="9" s="1"/>
  <c r="R74" i="9"/>
  <c r="S74" i="9" s="1" a="1"/>
  <c r="S74" i="9" s="1"/>
  <c r="R92" i="9"/>
  <c r="S92" i="9" s="1" a="1"/>
  <c r="S92" i="9" s="1"/>
  <c r="R62" i="9"/>
  <c r="S62" i="9" s="1" a="1"/>
  <c r="S62" i="9" s="1"/>
  <c r="R91" i="9"/>
  <c r="S91" i="9" s="1" a="1"/>
  <c r="S91" i="9" s="1"/>
  <c r="R83" i="9"/>
  <c r="S83" i="9" s="1" a="1"/>
  <c r="S83" i="9" s="1"/>
  <c r="R71" i="9"/>
  <c r="S71" i="9" s="1" a="1"/>
  <c r="S71" i="9" s="1"/>
  <c r="R64" i="9"/>
  <c r="S64" i="9" s="1" a="1"/>
  <c r="S64" i="9" s="1"/>
  <c r="R56" i="9"/>
  <c r="S56" i="9" s="1" a="1"/>
  <c r="S56" i="9" s="1"/>
  <c r="R95" i="9"/>
  <c r="S95" i="9" s="1" a="1"/>
  <c r="S95" i="9" s="1"/>
  <c r="R59" i="9"/>
  <c r="S59" i="9" s="1" a="1"/>
  <c r="S59" i="9" s="1"/>
  <c r="R82" i="9"/>
  <c r="S82" i="9" s="1" a="1"/>
  <c r="S82" i="9" s="1"/>
  <c r="R58" i="9"/>
  <c r="S58" i="9" s="1" a="1"/>
  <c r="S58" i="9" s="1"/>
  <c r="R60" i="9"/>
  <c r="S60" i="9" s="1" a="1"/>
  <c r="S60" i="9" s="1"/>
  <c r="R94" i="9"/>
  <c r="S94" i="9" s="1" a="1"/>
  <c r="S94" i="9" s="1"/>
  <c r="R70" i="9"/>
  <c r="S70" i="9" s="1" a="1"/>
  <c r="S70" i="9" s="1"/>
  <c r="R99" i="9"/>
  <c r="S99" i="9" s="1" a="1"/>
  <c r="S99" i="9" s="1"/>
  <c r="R93" i="9"/>
  <c r="S93" i="9" s="1" a="1"/>
  <c r="S93" i="9" s="1"/>
  <c r="R87" i="9"/>
  <c r="S87" i="9" s="1" a="1"/>
  <c r="S87" i="9" s="1"/>
  <c r="R81" i="9"/>
  <c r="S81" i="9" s="1" a="1"/>
  <c r="S81" i="9" s="1"/>
  <c r="R75" i="9"/>
  <c r="S75" i="9" s="1" a="1"/>
  <c r="S75" i="9" s="1"/>
  <c r="R69" i="9"/>
  <c r="S69" i="9" s="1" a="1"/>
  <c r="S69" i="9" s="1"/>
  <c r="R63" i="9"/>
  <c r="S63" i="9" s="1" a="1"/>
  <c r="S63" i="9" s="1"/>
  <c r="R57" i="9"/>
  <c r="S57" i="9" s="1" a="1"/>
  <c r="S57" i="9" s="1"/>
  <c r="R65" i="9"/>
  <c r="S65" i="9" s="1" a="1"/>
  <c r="S65" i="9" s="1"/>
  <c r="R54" i="9"/>
  <c r="S54" i="9" s="1" a="1"/>
  <c r="S54" i="9" s="1"/>
  <c r="R79" i="9"/>
  <c r="S79" i="9" s="1" a="1"/>
  <c r="S79" i="9" s="1"/>
  <c r="R90" i="9"/>
  <c r="S90" i="9" s="1" a="1"/>
  <c r="S90" i="9" s="1"/>
  <c r="R78" i="9"/>
  <c r="S78" i="9" s="1" a="1"/>
  <c r="S78" i="9" s="1"/>
  <c r="R88" i="9"/>
  <c r="S88" i="9" s="1" a="1"/>
  <c r="S88" i="9" s="1"/>
  <c r="R76" i="9"/>
  <c r="S76" i="9" s="1" a="1"/>
  <c r="S76" i="9" s="1"/>
  <c r="R89" i="9"/>
  <c r="S89" i="9" s="1" a="1"/>
  <c r="S89" i="9" s="1"/>
  <c r="R77" i="9"/>
  <c r="S77" i="9" s="1" a="1"/>
  <c r="S77" i="9" s="1"/>
  <c r="N50" i="9"/>
  <c r="G17" i="10"/>
  <c r="G16" i="10"/>
  <c r="W50" i="9"/>
  <c r="C46" i="9" s="1" a="1"/>
  <c r="C46" i="9" s="1"/>
  <c r="G106" i="13" l="1"/>
  <c r="H106" i="13" s="1"/>
  <c r="G136" i="13"/>
  <c r="C106" i="9"/>
  <c r="H123" i="13"/>
  <c r="G133" i="13"/>
  <c r="H133" i="13" s="1"/>
  <c r="G103" i="13"/>
  <c r="H103" i="13" s="1"/>
  <c r="G135" i="13"/>
  <c r="H135" i="13" s="1"/>
  <c r="G142" i="13"/>
  <c r="H142" i="13" s="1"/>
  <c r="G128" i="13"/>
  <c r="H128" i="13" s="1"/>
  <c r="G130" i="13"/>
  <c r="H130" i="13" s="1"/>
  <c r="G141" i="13"/>
  <c r="H141" i="13" s="1"/>
  <c r="G122" i="13"/>
  <c r="H122" i="13" s="1"/>
  <c r="G118" i="13"/>
  <c r="H118" i="13" s="1"/>
  <c r="G121" i="13"/>
  <c r="H121" i="13" s="1"/>
  <c r="G129" i="13"/>
  <c r="H129" i="13" s="1"/>
  <c r="G110" i="13"/>
  <c r="H110" i="13" s="1"/>
  <c r="G131" i="13"/>
  <c r="H131" i="13" s="1"/>
  <c r="G117" i="13"/>
  <c r="H117" i="13" s="1"/>
  <c r="H136" i="13"/>
  <c r="G132" i="13"/>
  <c r="H132" i="13" s="1"/>
  <c r="G108" i="13"/>
  <c r="H108" i="13" s="1"/>
  <c r="G116" i="13"/>
  <c r="H116" i="13" s="1"/>
  <c r="G111" i="13"/>
  <c r="H111" i="13" s="1"/>
  <c r="G119" i="13"/>
  <c r="H119" i="13" s="1"/>
  <c r="G120" i="13"/>
  <c r="H120" i="13" s="1"/>
  <c r="G104" i="13"/>
  <c r="H104" i="13" s="1"/>
  <c r="G137" i="13"/>
  <c r="H137" i="13" s="1"/>
  <c r="G140" i="13"/>
  <c r="H140" i="13" s="1"/>
  <c r="G127" i="13"/>
  <c r="H127" i="13" s="1"/>
  <c r="G105" i="13"/>
  <c r="H105" i="13" s="1"/>
  <c r="G114" i="13"/>
  <c r="H114" i="13" s="1"/>
  <c r="G134" i="13"/>
  <c r="H134" i="13" s="1"/>
  <c r="G109" i="13"/>
  <c r="H109" i="13" s="1"/>
  <c r="G112" i="13"/>
  <c r="H112" i="13" s="1"/>
  <c r="G139" i="13"/>
  <c r="H139" i="13" s="1"/>
  <c r="D73" i="13"/>
  <c r="D77" i="13"/>
  <c r="D81" i="13"/>
  <c r="D85" i="13"/>
  <c r="D57" i="13"/>
  <c r="D61" i="13"/>
  <c r="D65" i="13"/>
  <c r="D69" i="13"/>
  <c r="C79" i="13"/>
  <c r="C63" i="13"/>
  <c r="D75" i="13"/>
  <c r="D87" i="13"/>
  <c r="F87" i="13"/>
  <c r="F67" i="13"/>
  <c r="C76" i="13"/>
  <c r="C56" i="13"/>
  <c r="C68" i="13"/>
  <c r="D72" i="13"/>
  <c r="D84" i="13"/>
  <c r="D68" i="13"/>
  <c r="F84" i="13"/>
  <c r="C65" i="13"/>
  <c r="F73" i="13"/>
  <c r="F77" i="13"/>
  <c r="F81" i="13"/>
  <c r="F85" i="13"/>
  <c r="F57" i="13"/>
  <c r="F61" i="13"/>
  <c r="F65" i="13"/>
  <c r="F69" i="13"/>
  <c r="C87" i="13"/>
  <c r="D71" i="13"/>
  <c r="D79" i="13"/>
  <c r="D63" i="13"/>
  <c r="F79" i="13"/>
  <c r="F63" i="13"/>
  <c r="C84" i="13"/>
  <c r="F56" i="13"/>
  <c r="C77" i="13"/>
  <c r="C74" i="13"/>
  <c r="C78" i="13"/>
  <c r="C82" i="13"/>
  <c r="C86" i="13"/>
  <c r="C58" i="13"/>
  <c r="C62" i="13"/>
  <c r="C66" i="13"/>
  <c r="C70" i="13"/>
  <c r="F74" i="13"/>
  <c r="F82" i="13"/>
  <c r="F86" i="13"/>
  <c r="F62" i="13"/>
  <c r="F70" i="13"/>
  <c r="C67" i="13"/>
  <c r="D83" i="13"/>
  <c r="D59" i="13"/>
  <c r="F75" i="13"/>
  <c r="F59" i="13"/>
  <c r="C81" i="13"/>
  <c r="C69" i="13"/>
  <c r="D74" i="13"/>
  <c r="D78" i="13"/>
  <c r="D82" i="13"/>
  <c r="D86" i="13"/>
  <c r="D58" i="13"/>
  <c r="D62" i="13"/>
  <c r="D66" i="13"/>
  <c r="D70" i="13"/>
  <c r="F78" i="13"/>
  <c r="F58" i="13"/>
  <c r="F66" i="13"/>
  <c r="C71" i="13"/>
  <c r="C75" i="13"/>
  <c r="C83" i="13"/>
  <c r="C59" i="13"/>
  <c r="C64" i="13"/>
  <c r="D76" i="13"/>
  <c r="D56" i="13"/>
  <c r="F76" i="13"/>
  <c r="F64" i="13"/>
  <c r="C73" i="13"/>
  <c r="C61" i="13"/>
  <c r="D67" i="13"/>
  <c r="F83" i="13"/>
  <c r="C72" i="13"/>
  <c r="C80" i="13"/>
  <c r="C60" i="13"/>
  <c r="D80" i="13"/>
  <c r="D64" i="13"/>
  <c r="F80" i="13"/>
  <c r="F60" i="13"/>
  <c r="C85" i="13"/>
  <c r="F71" i="13"/>
  <c r="D60" i="13"/>
  <c r="F72" i="13"/>
  <c r="F68" i="13"/>
  <c r="C57" i="13"/>
  <c r="V50" i="9"/>
  <c r="V57" i="9"/>
  <c r="V59" i="9"/>
  <c r="V58" i="9"/>
  <c r="V60" i="9"/>
  <c r="V54" i="9"/>
  <c r="V52" i="9"/>
  <c r="V56" i="9"/>
  <c r="V55" i="9"/>
  <c r="V53" i="9"/>
  <c r="V51" i="9"/>
  <c r="B93" i="13"/>
  <c r="C93" i="13" s="1"/>
  <c r="F95" i="13"/>
  <c r="C101" i="13"/>
  <c r="F99" i="13"/>
  <c r="D99" i="13"/>
  <c r="C97" i="13"/>
  <c r="F97" i="13"/>
  <c r="C99" i="13"/>
  <c r="E98" i="13"/>
  <c r="E94" i="13"/>
  <c r="D96" i="13"/>
  <c r="F98" i="13"/>
  <c r="C94" i="13"/>
  <c r="D98" i="13"/>
  <c r="D94" i="13"/>
  <c r="C100" i="13"/>
  <c r="C102" i="13"/>
  <c r="E97" i="13"/>
  <c r="C95" i="13"/>
  <c r="F94" i="13"/>
  <c r="E95" i="13"/>
  <c r="D95" i="13"/>
  <c r="E99" i="13"/>
  <c r="F102" i="13"/>
  <c r="C98" i="13"/>
  <c r="E101" i="13"/>
  <c r="D100" i="13"/>
  <c r="D97" i="13"/>
  <c r="E100" i="13"/>
  <c r="F100" i="13"/>
  <c r="E102" i="13"/>
  <c r="F96" i="13"/>
  <c r="E96" i="13"/>
  <c r="D102" i="13"/>
  <c r="F101" i="13"/>
  <c r="C96" i="13"/>
  <c r="D101" i="13"/>
  <c r="G124" i="13"/>
  <c r="H124" i="13" s="1"/>
  <c r="G125" i="13"/>
  <c r="H125" i="13" s="1"/>
  <c r="G115" i="13"/>
  <c r="H115" i="13" s="1"/>
  <c r="G138" i="13"/>
  <c r="H138" i="13" s="1"/>
  <c r="F49" i="13"/>
  <c r="F53" i="13"/>
  <c r="C55" i="13"/>
  <c r="D50" i="13"/>
  <c r="D51" i="13"/>
  <c r="C54" i="13"/>
  <c r="D52" i="13"/>
  <c r="C53" i="13"/>
  <c r="F50" i="13"/>
  <c r="F52" i="13"/>
  <c r="C52" i="13"/>
  <c r="C49" i="13"/>
  <c r="D53" i="13"/>
  <c r="D49" i="13"/>
  <c r="F55" i="13"/>
  <c r="C50" i="13"/>
  <c r="F51" i="13"/>
  <c r="F54" i="13"/>
  <c r="D54" i="13"/>
  <c r="D55" i="13"/>
  <c r="C51" i="13"/>
  <c r="B38" i="13" a="1"/>
  <c r="D47" i="13" s="1"/>
  <c r="V3" i="10" a="1"/>
  <c r="G74" i="13" l="1"/>
  <c r="G86" i="13"/>
  <c r="G57" i="13"/>
  <c r="G95" i="13"/>
  <c r="H95" i="13" s="1"/>
  <c r="G75" i="13"/>
  <c r="G96" i="13"/>
  <c r="H96" i="13" s="1"/>
  <c r="G67" i="13"/>
  <c r="G63" i="13"/>
  <c r="G60" i="13"/>
  <c r="G102" i="13"/>
  <c r="H102" i="13" s="1"/>
  <c r="G68" i="13"/>
  <c r="G69" i="13"/>
  <c r="G70" i="13"/>
  <c r="G65" i="13"/>
  <c r="G83" i="13"/>
  <c r="G61" i="13"/>
  <c r="G56" i="13"/>
  <c r="G62" i="13"/>
  <c r="G71" i="13"/>
  <c r="G99" i="13"/>
  <c r="H99" i="13" s="1"/>
  <c r="G64" i="13"/>
  <c r="G76" i="13"/>
  <c r="G72" i="13"/>
  <c r="G97" i="13"/>
  <c r="H97" i="13" s="1"/>
  <c r="G80" i="13"/>
  <c r="G58" i="13"/>
  <c r="G81" i="13"/>
  <c r="G79" i="13"/>
  <c r="G84" i="13"/>
  <c r="G100" i="13"/>
  <c r="H100" i="13" s="1"/>
  <c r="G94" i="13"/>
  <c r="H94" i="13" s="1"/>
  <c r="G98" i="13"/>
  <c r="H98" i="13" s="1"/>
  <c r="G82" i="13"/>
  <c r="G85" i="13"/>
  <c r="G77" i="13"/>
  <c r="G66" i="13"/>
  <c r="G101" i="13"/>
  <c r="H101" i="13" s="1"/>
  <c r="G78" i="13"/>
  <c r="G73" i="13"/>
  <c r="G59" i="13"/>
  <c r="G87" i="13"/>
  <c r="C48" i="13"/>
  <c r="D48" i="13"/>
  <c r="F48" i="13"/>
  <c r="F47" i="13"/>
  <c r="G47" i="13" s="1"/>
  <c r="C47" i="13"/>
  <c r="D45" i="13"/>
  <c r="F45" i="13"/>
  <c r="C46" i="13"/>
  <c r="C45" i="13"/>
  <c r="F46" i="13"/>
  <c r="D46" i="13"/>
  <c r="G55" i="13"/>
  <c r="G53" i="13"/>
  <c r="G51" i="13"/>
  <c r="D93" i="13"/>
  <c r="F93" i="13"/>
  <c r="G52" i="13"/>
  <c r="G50" i="13"/>
  <c r="G54" i="13"/>
  <c r="G49" i="13"/>
  <c r="F40" i="13"/>
  <c r="F41" i="13"/>
  <c r="F43" i="13"/>
  <c r="D41" i="13"/>
  <c r="F44" i="13"/>
  <c r="D42" i="13"/>
  <c r="C41" i="13"/>
  <c r="D44" i="13"/>
  <c r="C42" i="13"/>
  <c r="C43" i="13"/>
  <c r="C44" i="13"/>
  <c r="F39" i="13"/>
  <c r="F42" i="13"/>
  <c r="C39" i="13"/>
  <c r="C40" i="13"/>
  <c r="D43" i="13"/>
  <c r="E93" i="13"/>
  <c r="B38" i="13"/>
  <c r="V3" i="10"/>
  <c r="G46" i="13" l="1"/>
  <c r="G48" i="13"/>
  <c r="G45" i="13"/>
  <c r="G93" i="13"/>
  <c r="H93" i="13" s="1"/>
  <c r="G44" i="13"/>
  <c r="G42" i="13"/>
  <c r="G43" i="13"/>
  <c r="G41" i="13"/>
  <c r="F38" i="13"/>
  <c r="F37" i="13" s="1"/>
  <c r="D38" i="13"/>
  <c r="C38" i="13"/>
  <c r="C37" i="13" s="1"/>
  <c r="G38" i="13" l="1"/>
  <c r="N52" i="9"/>
  <c r="D40" i="13" s="1"/>
  <c r="N51" i="9"/>
  <c r="R9" i="10"/>
  <c r="C32" i="9" l="1"/>
  <c r="D39" i="13"/>
  <c r="G39" i="13" s="1"/>
  <c r="C111" i="15"/>
  <c r="C112" i="15" s="1"/>
  <c r="C36" i="15" s="1"/>
  <c r="C111" i="14"/>
  <c r="C112" i="14" s="1"/>
  <c r="C36" i="14" s="1"/>
  <c r="G40" i="13"/>
  <c r="C108" i="9"/>
  <c r="S9" i="10"/>
  <c r="C35" i="9" l="1"/>
  <c r="C34" i="9"/>
  <c r="C35" i="14"/>
  <c r="C38" i="14" s="1"/>
  <c r="C35" i="15"/>
  <c r="C38" i="15" s="1"/>
  <c r="C34" i="14"/>
  <c r="C37" i="14" s="1"/>
  <c r="C34" i="15"/>
  <c r="C37" i="15" s="1"/>
  <c r="D37" i="13"/>
  <c r="E40" i="13" s="1"/>
  <c r="C109" i="9"/>
  <c r="E52" i="13" l="1"/>
  <c r="E49" i="13"/>
  <c r="E50" i="13"/>
  <c r="E51" i="13"/>
  <c r="E71" i="13"/>
  <c r="E45" i="13"/>
  <c r="E84" i="13"/>
  <c r="E70" i="13"/>
  <c r="E85" i="13"/>
  <c r="E82" i="13"/>
  <c r="E61" i="13"/>
  <c r="E78" i="13"/>
  <c r="E58" i="13"/>
  <c r="E68" i="13"/>
  <c r="E67" i="13"/>
  <c r="E77" i="13"/>
  <c r="E63" i="13"/>
  <c r="E55" i="13"/>
  <c r="E43" i="13"/>
  <c r="E83" i="13"/>
  <c r="E65" i="13"/>
  <c r="E87" i="13"/>
  <c r="E39" i="13"/>
  <c r="E48" i="13"/>
  <c r="E41" i="13"/>
  <c r="E73" i="13"/>
  <c r="E69" i="13"/>
  <c r="E44" i="13"/>
  <c r="E60" i="13"/>
  <c r="E80" i="13"/>
  <c r="E72" i="13"/>
  <c r="E46" i="13"/>
  <c r="E56" i="13"/>
  <c r="E79" i="13"/>
  <c r="E42" i="13"/>
  <c r="E64" i="13"/>
  <c r="E76" i="13"/>
  <c r="E86" i="13"/>
  <c r="E47" i="13"/>
  <c r="E62" i="13"/>
  <c r="E81" i="13"/>
  <c r="E53" i="13"/>
  <c r="E66" i="13"/>
  <c r="E57" i="13"/>
  <c r="E74" i="13"/>
  <c r="E38" i="13"/>
  <c r="E54" i="13"/>
  <c r="E75" i="13"/>
  <c r="E59" i="13"/>
  <c r="G37" i="13"/>
  <c r="C110" i="9"/>
  <c r="K52" i="9" a="1"/>
  <c r="K52" i="9" s="1"/>
  <c r="K53" i="9" a="1"/>
  <c r="K53" i="9" s="1"/>
  <c r="R53" i="9" s="1"/>
  <c r="S53" i="9" s="1" a="1"/>
  <c r="S53" i="9" s="1"/>
  <c r="K51" i="9" a="1"/>
  <c r="K51" i="9" s="1"/>
  <c r="R51" i="9" s="1"/>
  <c r="S51" i="9" s="1" a="1"/>
  <c r="S51" i="9" s="1"/>
  <c r="K50" i="9" a="1"/>
  <c r="K50" i="9" s="1"/>
  <c r="O52" i="9"/>
  <c r="O51" i="9"/>
  <c r="O50" i="9"/>
  <c r="C111" i="9" l="1"/>
  <c r="C112" i="9" s="1"/>
  <c r="C36" i="9" s="1"/>
  <c r="R52" i="9"/>
  <c r="S52" i="9" s="1" a="1"/>
  <c r="S52" i="9" s="1"/>
  <c r="R50" i="9"/>
  <c r="S50" i="9" s="1" a="1"/>
  <c r="S50" i="9" s="1"/>
  <c r="G3" i="10"/>
  <c r="C38" i="9" l="1"/>
  <c r="C37" i="9"/>
  <c r="G18"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tc={212826D1-4F22-491E-9165-626427FC9013}</author>
  </authors>
  <commentList>
    <comment ref="I1" authorId="0" shapeId="0" xr:uid="{212826D1-4F22-491E-9165-626427FC9013}">
      <text>
        <t>[Threaded comment]
Your version of Excel allows you to read this threaded comment; however, any edits to it will get removed if the file is opened in a newer version of Excel. Learn more: https://go.microsoft.com/fwlink/?linkid=870924
Comment:
    Check with internal handbook</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<sst xmlns="http://schemas.openxmlformats.org/spreadsheetml/2006/main" count="569" uniqueCount="247">
  <si>
    <t>Final Checks Before Submission</t>
  </si>
  <si>
    <t>✔ Ensure all relevant project costs are listed under the correct category.</t>
  </si>
  <si>
    <t>✔ Confirm that unit costs and quantities are accurate.</t>
  </si>
  <si>
    <t>✔ Double-check VAT entries—some costs may be VAT-exempt.</t>
  </si>
  <si>
    <t>Cells to be completed</t>
  </si>
  <si>
    <t>Natural Gas</t>
  </si>
  <si>
    <t>Electricity (incl. T&amp;D)</t>
  </si>
  <si>
    <t>Organisation Type</t>
  </si>
  <si>
    <t>Category</t>
  </si>
  <si>
    <t>VAT (£)</t>
  </si>
  <si>
    <t>Community Organisation</t>
  </si>
  <si>
    <t>Public Sector</t>
  </si>
  <si>
    <t>Enabling Measures</t>
  </si>
  <si>
    <t>SME</t>
  </si>
  <si>
    <t>Social Enterprise</t>
  </si>
  <si>
    <t>Other</t>
  </si>
  <si>
    <t>Match Funding</t>
  </si>
  <si>
    <t>Level</t>
  </si>
  <si>
    <t>kg CO2e</t>
  </si>
  <si>
    <t>Solar PV</t>
  </si>
  <si>
    <t>Project Management</t>
  </si>
  <si>
    <t>Hydro</t>
  </si>
  <si>
    <t>Electricity (renewable - grid)</t>
  </si>
  <si>
    <t>Electricity (renewable - site)</t>
  </si>
  <si>
    <t>Wind turbine</t>
  </si>
  <si>
    <t>Anaerobic digestion</t>
  </si>
  <si>
    <t>Gas Oil</t>
  </si>
  <si>
    <t>Wood logs</t>
  </si>
  <si>
    <t>Other renewable generation</t>
  </si>
  <si>
    <t>Fuel Oil</t>
  </si>
  <si>
    <t>Wood chips</t>
  </si>
  <si>
    <t>LPG</t>
  </si>
  <si>
    <t>Wood pellets</t>
  </si>
  <si>
    <t>Heat network infrastructure</t>
  </si>
  <si>
    <t>Biogas</t>
  </si>
  <si>
    <t>Air conditioning</t>
  </si>
  <si>
    <t>Diesel (average biofuel blend)</t>
  </si>
  <si>
    <t>Solar thermal</t>
  </si>
  <si>
    <t>Petrol (average biofuel blend)</t>
  </si>
  <si>
    <t>Heat recovery systems</t>
  </si>
  <si>
    <t>Other low carbon heating or cooling</t>
  </si>
  <si>
    <t>Electric vehicle chargers</t>
  </si>
  <si>
    <t>Green hydrogen production for transportation</t>
  </si>
  <si>
    <t>Electric bike or scooter chargers</t>
  </si>
  <si>
    <t>Other ultra low emission transportation</t>
  </si>
  <si>
    <t>Battery energy storage (Lithium)</t>
  </si>
  <si>
    <t>Thermal energy storage systems</t>
  </si>
  <si>
    <t>Battery energy storage (Other)</t>
  </si>
  <si>
    <t>Storage heating systems</t>
  </si>
  <si>
    <t>Other energy storage</t>
  </si>
  <si>
    <t>Building management systems (BMS)</t>
  </si>
  <si>
    <t>Smart grid monitoring</t>
  </si>
  <si>
    <t>Smart metering</t>
  </si>
  <si>
    <t>Battery monitoring systems (eg. Solar Edge)</t>
  </si>
  <si>
    <t>Other Smart System</t>
  </si>
  <si>
    <t>Whole System</t>
  </si>
  <si>
    <t>RAG Status</t>
  </si>
  <si>
    <t>£/Size</t>
  </si>
  <si>
    <t>VAT</t>
  </si>
  <si>
    <t>Lead Applicant</t>
  </si>
  <si>
    <t>Partner</t>
  </si>
  <si>
    <t>Applicant/Partners</t>
  </si>
  <si>
    <t>Organisation</t>
  </si>
  <si>
    <t>Totals for the assessment form - Automated</t>
  </si>
  <si>
    <t>Disclude</t>
  </si>
  <si>
    <t>RED &lt; (£)</t>
  </si>
  <si>
    <t>RED &gt; (£)</t>
  </si>
  <si>
    <t>Amber Max (£)</t>
  </si>
  <si>
    <t>Amber Min (£)</t>
  </si>
  <si>
    <t>Green Max (£)</t>
  </si>
  <si>
    <t>Green Min (£)</t>
  </si>
  <si>
    <t>Eligible Solar PV capital costs</t>
  </si>
  <si>
    <t>Calculated simple payback</t>
  </si>
  <si>
    <t xml:space="preserve">Payback beyond 10 years: </t>
  </si>
  <si>
    <t>The proportion of costs attributable beyond year 10 is:</t>
  </si>
  <si>
    <t>The maximum eligible grant for Solar PV is therefore:</t>
  </si>
  <si>
    <t>Solar Capital Cost – Non-Grant Funded</t>
  </si>
  <si>
    <t>Total Grant Request (inc. VAT)</t>
  </si>
  <si>
    <t>Total Grant Request (excl. VAT)</t>
  </si>
  <si>
    <t>Solar Payback Calculations</t>
  </si>
  <si>
    <t>Project type</t>
  </si>
  <si>
    <t>Design</t>
  </si>
  <si>
    <t>Site/Building</t>
  </si>
  <si>
    <t>Energy</t>
  </si>
  <si>
    <t>Comments</t>
  </si>
  <si>
    <t>Smart monitoring</t>
  </si>
  <si>
    <t>Cost (£)</t>
  </si>
  <si>
    <t>Total Cost (automated)</t>
  </si>
  <si>
    <t>Cells Automated</t>
  </si>
  <si>
    <t>Organisational Details</t>
  </si>
  <si>
    <t>Application Structure Check:</t>
  </si>
  <si>
    <t>Total Cost</t>
  </si>
  <si>
    <t>Description</t>
  </si>
  <si>
    <r>
      <rPr>
        <b/>
        <i/>
        <sz val="11"/>
        <color theme="1"/>
        <rFont val="Aptos Narrow"/>
        <family val="2"/>
      </rPr>
      <t>Guidance Note:</t>
    </r>
    <r>
      <rPr>
        <i/>
        <sz val="11"/>
        <color theme="1"/>
        <rFont val="Aptos Narrow"/>
        <family val="2"/>
      </rPr>
      <t xml:space="preserve">
Identify which organisation will fund and deliver the capital works.</t>
    </r>
  </si>
  <si>
    <t>Annual Carbon Savings (tCO₂e, calculated)</t>
  </si>
  <si>
    <t>Compliance</t>
  </si>
  <si>
    <t>Sum of all eligible capital costs entered in the cost schedule, excluding VAT.</t>
  </si>
  <si>
    <t>Total VAT associated with eligible project costs.</t>
  </si>
  <si>
    <t>Portion of solar capital costs that are not eligible for grant funding.</t>
  </si>
  <si>
    <r>
      <t>Total Annual Carbon Saved (tCO</t>
    </r>
    <r>
      <rPr>
        <b/>
        <vertAlign val="subscript"/>
        <sz val="11"/>
        <color theme="1"/>
        <rFont val="Aptos Narrow"/>
        <family val="2"/>
      </rPr>
      <t>2</t>
    </r>
    <r>
      <rPr>
        <b/>
        <sz val="11"/>
        <color theme="1"/>
        <rFont val="Aptos Narrow"/>
        <family val="2"/>
      </rPr>
      <t>)</t>
    </r>
  </si>
  <si>
    <t>Estimated annual carbon savings based on projected energy impacts and fuel factors.</t>
  </si>
  <si>
    <t>Total Eligible Project Cost (excl. VAT)</t>
  </si>
  <si>
    <t>This table is automatically generated from the data entered below. Applicants should use these figures in the application and ensure all inputs are correct.</t>
  </si>
  <si>
    <t>Enter breakdown of project measures, capital costs, and energy savings.</t>
  </si>
  <si>
    <t>Calculation of simple payback for Solar PV and determination of the maximum eligible grant based on the 10-year funding rule.</t>
  </si>
  <si>
    <t>Estimated annual financial savings generated by the Solar PV system.</t>
  </si>
  <si>
    <t>Simple payback period calculated as Eligible Capital Cost ÷ Annual Financial Savings.</t>
  </si>
  <si>
    <t>Portion of the simple payback period that exceeds the 10-year funding eligibility threshold.</t>
  </si>
  <si>
    <t>Percentage of total capital cost associated with benefits occurring after year 10.</t>
  </si>
  <si>
    <t>Maximum grant support permitted for Solar PV based on the 10-year eligibility rule.</t>
  </si>
  <si>
    <t>Portion of Solar PV capital cost that must be funded through match or other non-grant sources.</t>
  </si>
  <si>
    <t>1. Organisational Details</t>
  </si>
  <si>
    <t>Project Measure</t>
  </si>
  <si>
    <t>3. Totals for the assessment form - Automated</t>
  </si>
  <si>
    <t>Solar PV savings</t>
  </si>
  <si>
    <t>Air Source Heat Pump (ASHP)</t>
  </si>
  <si>
    <t>Ground Source Heat Pump (GSHP)</t>
  </si>
  <si>
    <t>Water Source Heat Pump (WSHP)</t>
  </si>
  <si>
    <t>Heat pump (other)</t>
  </si>
  <si>
    <t>Capital Equipment/ Building</t>
  </si>
  <si>
    <t>Payback in Years</t>
  </si>
  <si>
    <t>Total  inc. VAT</t>
  </si>
  <si>
    <t>Annual Financial Savings (£)</t>
  </si>
  <si>
    <t>Grouped Capital Equipment/ Building</t>
  </si>
  <si>
    <t>Capital Equipment Summary Table - Automated</t>
  </si>
  <si>
    <t>This table groups measures by building/site and sums their total capacities and costs.</t>
  </si>
  <si>
    <t>Green Hydrogen (Grid)</t>
  </si>
  <si>
    <t>Green Hydrogen (Renewables - off site)</t>
  </si>
  <si>
    <t>Green Hydrogen (Renewables - site)</t>
  </si>
  <si>
    <t>How to Complete the Ynni Cymru Grant Cost and Benefits Schedule</t>
  </si>
  <si>
    <t>Completion and submission of this Cost and Benefits Schedule is mandatory. Failure to provide complete and accurate information may result in your application being rejected or penalised.</t>
  </si>
  <si>
    <t>What Is the Cost and Benefits Schedule?</t>
  </si>
  <si>
    <t>Worked Examples</t>
  </si>
  <si>
    <t>2. Project Measures &amp; Cost and Benefits Schedule</t>
  </si>
  <si>
    <t>✔ Review the automatically calculated totals at the bottom to ensure all figures are correct before submission.</t>
  </si>
  <si>
    <r>
      <t xml:space="preserve">✔ Save the file as </t>
    </r>
    <r>
      <rPr>
        <sz val="10"/>
        <color theme="1"/>
        <rFont val="Aptos Narrow"/>
        <family val="2"/>
      </rPr>
      <t>YourProjectName_Cost_and_Benefits_Schedule.xlsx</t>
    </r>
    <r>
      <rPr>
        <sz val="11"/>
        <color theme="1"/>
        <rFont val="Aptos Narrow"/>
        <family val="2"/>
      </rPr>
      <t xml:space="preserve"> and upload it as part of your application.</t>
    </r>
  </si>
  <si>
    <t>Cost and Benefits Breakdown</t>
  </si>
  <si>
    <t>Please list the lead applicant and all partner organisations.</t>
  </si>
  <si>
    <t>AB Community Trust</t>
  </si>
  <si>
    <t>Project Measures &amp; Cost and Benefits Schedule</t>
  </si>
  <si>
    <t>Community Hall</t>
  </si>
  <si>
    <t>Detailed design for PV and BESS systems</t>
  </si>
  <si>
    <t>Electrical upgrade and roof reinforcement</t>
  </si>
  <si>
    <t>Rooftop installation, south-facing</t>
  </si>
  <si>
    <t>Co-located with Solar PV system</t>
  </si>
  <si>
    <t>Smart meter installation for monitoring</t>
  </si>
  <si>
    <t>5% of total CAPEX for project management</t>
  </si>
  <si>
    <t>Size (Numerical Value Only)</t>
  </si>
  <si>
    <t>Projected Annual Savings (£)</t>
  </si>
  <si>
    <t>AB Energy Solutions Ltd</t>
  </si>
  <si>
    <t>CD Renewable Energy Ltd</t>
  </si>
  <si>
    <t>EF Community Energy CIC</t>
  </si>
  <si>
    <t>Leisure Centre</t>
  </si>
  <si>
    <t>Community Centre</t>
  </si>
  <si>
    <t>100 kW</t>
  </si>
  <si>
    <t>20 kW</t>
  </si>
  <si>
    <t>Annual Energy Displaced / Generated (kWh)</t>
  </si>
  <si>
    <t>Baseline Energy Demand (kWh/year)</t>
  </si>
  <si>
    <t>Size (kW/kWp/kWh/m²/litres/m³)</t>
  </si>
  <si>
    <t>VAT (%) (automated)</t>
  </si>
  <si>
    <t>Organisation Responsible for Delivery (CAPEX administered by Lead Applicant)</t>
  </si>
  <si>
    <t>Capital Equipment / Building</t>
  </si>
  <si>
    <r>
      <rPr>
        <b/>
        <i/>
        <sz val="11"/>
        <color theme="1"/>
        <rFont val="Aptos Narrow"/>
        <family val="2"/>
      </rPr>
      <t>Guidance Note:</t>
    </r>
    <r>
      <rPr>
        <i/>
        <sz val="11"/>
        <color theme="1"/>
        <rFont val="Aptos Narrow"/>
        <family val="2"/>
      </rPr>
      <t xml:space="preserve">
Identify the site or building where the measure will be installed. Use separate rows for each building if the project covers multiple sites.</t>
    </r>
  </si>
  <si>
    <t>Electric vehicle chargers (per kW)</t>
  </si>
  <si>
    <t>RAG Table £/kW</t>
  </si>
  <si>
    <t>200 kWh</t>
  </si>
  <si>
    <t>Hydrogen fuel cell CHP - Electricity output from hydrogen fuel cell CHP</t>
  </si>
  <si>
    <t>Building/ Energy Pre-Type</t>
  </si>
  <si>
    <t>Baseline Energy (Pre-SLES Energy Type) Demand (kWh/year)</t>
  </si>
  <si>
    <t>Pre-SLES Energy Type</t>
  </si>
  <si>
    <t>Post-SLES Energy Type</t>
  </si>
  <si>
    <t>Pre-SLES Energy Type Displaced (kWh/year)</t>
  </si>
  <si>
    <r>
      <rPr>
        <b/>
        <i/>
        <sz val="11"/>
        <color theme="1"/>
        <rFont val="Aptos Narrow"/>
        <family val="2"/>
      </rPr>
      <t>Guidance Note:</t>
    </r>
    <r>
      <rPr>
        <i/>
        <sz val="11"/>
        <color theme="1"/>
        <rFont val="Aptos Narrow"/>
        <family val="2"/>
      </rPr>
      <t xml:space="preserve">
Select the existing energy source being reduced or displaced by the measure.</t>
    </r>
  </si>
  <si>
    <r>
      <rPr>
        <b/>
        <i/>
        <sz val="11"/>
        <color theme="1"/>
        <rFont val="Aptos Narrow"/>
        <family val="2"/>
      </rPr>
      <t>Guidance Note:</t>
    </r>
    <r>
      <rPr>
        <i/>
        <sz val="11"/>
        <color theme="1"/>
        <rFont val="Aptos Narrow"/>
        <family val="2"/>
      </rPr>
      <t xml:space="preserve">
Select the energy source used after this measure is implemented</t>
    </r>
  </si>
  <si>
    <t>ASHP</t>
  </si>
  <si>
    <r>
      <rPr>
        <b/>
        <i/>
        <sz val="11"/>
        <color theme="1"/>
        <rFont val="Aptos Narrow"/>
        <family val="2"/>
      </rPr>
      <t>Guidance Note:</t>
    </r>
    <r>
      <rPr>
        <i/>
        <sz val="11"/>
        <color theme="1"/>
        <rFont val="Aptos Narrow"/>
        <family val="2"/>
      </rPr>
      <t xml:space="preserve">
Choose the measure or technology being implemented (e.g. Solar PV, ASHP, EV chargers).</t>
    </r>
  </si>
  <si>
    <r>
      <rPr>
        <b/>
        <i/>
        <sz val="11"/>
        <color theme="1"/>
        <rFont val="Aptos Narrow"/>
        <family val="2"/>
      </rPr>
      <t>Guidance Note:</t>
    </r>
    <r>
      <rPr>
        <i/>
        <sz val="11"/>
        <color theme="1"/>
        <rFont val="Aptos Narrow"/>
        <family val="2"/>
      </rPr>
      <t xml:space="preserve">
Enter the total annual demand for the selected Pre-SLES energy type at this site/ building before the measure is implemented.</t>
    </r>
  </si>
  <si>
    <r>
      <rPr>
        <b/>
        <i/>
        <sz val="11"/>
        <color theme="1"/>
        <rFont val="Aptos Narrow"/>
        <family val="2"/>
      </rPr>
      <t>Guidance Note:</t>
    </r>
    <r>
      <rPr>
        <i/>
        <sz val="11"/>
        <color theme="1"/>
        <rFont val="Aptos Narrow"/>
        <family val="2"/>
      </rPr>
      <t xml:space="preserve">
Enter the annual amount of Pre-SLES energy expected to be displaced/reduced by this measure.</t>
    </r>
  </si>
  <si>
    <r>
      <rPr>
        <b/>
        <i/>
        <sz val="11"/>
        <color theme="1"/>
        <rFont val="Aptos Narrow"/>
        <family val="2"/>
      </rPr>
      <t>Guidance Note:</t>
    </r>
    <r>
      <rPr>
        <i/>
        <sz val="11"/>
        <color theme="1"/>
        <rFont val="Aptos Narrow"/>
        <family val="2"/>
      </rPr>
      <t xml:space="preserve">
Provide brief clarification where needed such as rooftop installation, replacing an existing gas boiler, or a ground-mounted system.</t>
    </r>
  </si>
  <si>
    <r>
      <rPr>
        <b/>
        <i/>
        <sz val="11"/>
        <color theme="1"/>
        <rFont val="Aptos Narrow"/>
        <family val="2"/>
      </rPr>
      <t>Guidance Note:</t>
    </r>
    <r>
      <rPr>
        <i/>
        <sz val="11"/>
        <color theme="1"/>
        <rFont val="Aptos Narrow"/>
        <family val="2"/>
      </rPr>
      <t xml:space="preserve">
Enter installed capacity or size using a numeric value with unit such as 250 kW, 120 kWp, or 500 m². 
Use </t>
    </r>
    <r>
      <rPr>
        <b/>
        <i/>
        <sz val="11"/>
        <color theme="1"/>
        <rFont val="Aptos Narrow"/>
        <family val="2"/>
      </rPr>
      <t>kW</t>
    </r>
    <r>
      <rPr>
        <i/>
        <sz val="11"/>
        <color theme="1"/>
        <rFont val="Aptos Narrow"/>
        <family val="2"/>
      </rPr>
      <t xml:space="preserve"> or </t>
    </r>
    <r>
      <rPr>
        <b/>
        <i/>
        <sz val="11"/>
        <color theme="1"/>
        <rFont val="Aptos Narrow"/>
        <family val="2"/>
      </rPr>
      <t>kWp</t>
    </r>
    <r>
      <rPr>
        <i/>
        <sz val="11"/>
        <color theme="1"/>
        <rFont val="Aptos Narrow"/>
        <family val="2"/>
      </rPr>
      <t xml:space="preserve"> for power or thermal, </t>
    </r>
    <r>
      <rPr>
        <b/>
        <i/>
        <sz val="11"/>
        <color theme="1"/>
        <rFont val="Aptos Narrow"/>
        <family val="2"/>
      </rPr>
      <t>kWh</t>
    </r>
    <r>
      <rPr>
        <i/>
        <sz val="11"/>
        <color theme="1"/>
        <rFont val="Aptos Narrow"/>
        <family val="2"/>
      </rPr>
      <t xml:space="preserve"> for storage, </t>
    </r>
    <r>
      <rPr>
        <b/>
        <i/>
        <sz val="11"/>
        <color theme="1"/>
        <rFont val="Aptos Narrow"/>
        <family val="2"/>
      </rPr>
      <t>m²</t>
    </r>
    <r>
      <rPr>
        <i/>
        <sz val="11"/>
        <color theme="1"/>
        <rFont val="Aptos Narrow"/>
        <family val="2"/>
      </rPr>
      <t xml:space="preserve"> for area, and </t>
    </r>
    <r>
      <rPr>
        <b/>
        <i/>
        <sz val="11"/>
        <color theme="1"/>
        <rFont val="Aptos Narrow"/>
        <family val="2"/>
      </rPr>
      <t>litres</t>
    </r>
    <r>
      <rPr>
        <i/>
        <sz val="11"/>
        <color theme="1"/>
        <rFont val="Aptos Narrow"/>
        <family val="2"/>
      </rPr>
      <t xml:space="preserve"> or </t>
    </r>
    <r>
      <rPr>
        <b/>
        <i/>
        <sz val="11"/>
        <color theme="1"/>
        <rFont val="Aptos Narrow"/>
        <family val="2"/>
      </rPr>
      <t>m³</t>
    </r>
    <r>
      <rPr>
        <i/>
        <sz val="11"/>
        <color theme="1"/>
        <rFont val="Aptos Narrow"/>
        <family val="2"/>
      </rPr>
      <t xml:space="preserve"> for volume. 
Do not use </t>
    </r>
    <r>
      <rPr>
        <b/>
        <i/>
        <sz val="11"/>
        <color theme="1"/>
        <rFont val="Aptos Narrow"/>
        <family val="2"/>
      </rPr>
      <t>MW</t>
    </r>
    <r>
      <rPr>
        <i/>
        <sz val="11"/>
        <color theme="1"/>
        <rFont val="Aptos Narrow"/>
        <family val="2"/>
      </rPr>
      <t>.</t>
    </r>
  </si>
  <si>
    <r>
      <rPr>
        <b/>
        <i/>
        <sz val="11"/>
        <color theme="1"/>
        <rFont val="Aptos Narrow"/>
        <family val="2"/>
      </rPr>
      <t>Guidance Note:</t>
    </r>
    <r>
      <rPr>
        <i/>
        <sz val="11"/>
        <color theme="1"/>
        <rFont val="Aptos Narrow"/>
        <family val="2"/>
      </rPr>
      <t xml:space="preserve">
Hidden column used for internal calculations.</t>
    </r>
  </si>
  <si>
    <r>
      <rPr>
        <b/>
        <i/>
        <sz val="11"/>
        <color theme="1"/>
        <rFont val="Aptos Narrow"/>
        <family val="2"/>
      </rPr>
      <t>Guidance Note:</t>
    </r>
    <r>
      <rPr>
        <i/>
        <sz val="11"/>
        <color theme="1"/>
        <rFont val="Aptos Narrow"/>
        <family val="2"/>
      </rPr>
      <t xml:space="preserve">
Automatically calculated as Cost plus VAT.</t>
    </r>
  </si>
  <si>
    <r>
      <rPr>
        <b/>
        <i/>
        <sz val="11"/>
        <color theme="1"/>
        <rFont val="Aptos Narrow"/>
        <family val="2"/>
      </rPr>
      <t>Guidance Note:</t>
    </r>
    <r>
      <rPr>
        <i/>
        <sz val="11"/>
        <color theme="1"/>
        <rFont val="Aptos Narrow"/>
        <family val="2"/>
      </rPr>
      <t xml:space="preserve">
Automatically calculated cost per unit capacity such as £ per kW.</t>
    </r>
  </si>
  <si>
    <r>
      <rPr>
        <b/>
        <i/>
        <sz val="11"/>
        <color theme="1"/>
        <rFont val="Aptos Narrow"/>
        <family val="2"/>
      </rPr>
      <t>Guidance Note:</t>
    </r>
    <r>
      <rPr>
        <i/>
        <sz val="11"/>
        <color theme="1"/>
        <rFont val="Aptos Narrow"/>
        <family val="2"/>
      </rPr>
      <t xml:space="preserve">
Automatically generated value-for-money rating based on cost benchmarks. Cells are greyed out where no benchmark exists.</t>
    </r>
  </si>
  <si>
    <r>
      <rPr>
        <b/>
        <i/>
        <sz val="11"/>
        <color theme="1"/>
        <rFont val="Aptos Narrow"/>
        <family val="2"/>
      </rPr>
      <t>Guidance Note:</t>
    </r>
    <r>
      <rPr>
        <i/>
        <sz val="11"/>
        <color theme="1"/>
        <rFont val="Aptos Narrow"/>
        <family val="2"/>
      </rPr>
      <t xml:space="preserve">
Estimated annual carbon savings calculated using standard fuel emission factors.</t>
    </r>
  </si>
  <si>
    <t>Post-SLES Energy input (kWh/year)</t>
  </si>
  <si>
    <t>EV charging replaces diesel cars</t>
  </si>
  <si>
    <t>Total eligible capital expenditure attributed to Solar PV measures including VAT (excluding ineligible elements).</t>
  </si>
  <si>
    <r>
      <rPr>
        <b/>
        <i/>
        <sz val="11"/>
        <color theme="1"/>
        <rFont val="Aptos Narrow"/>
        <family val="2"/>
      </rPr>
      <t>Guidance Note:</t>
    </r>
    <r>
      <rPr>
        <i/>
        <sz val="11"/>
        <color theme="1"/>
        <rFont val="Aptos Narrow"/>
        <family val="2"/>
      </rPr>
      <t xml:space="preserve">
Enter total cost of measure excluding VAT.
Only enter once, don't double count.</t>
    </r>
  </si>
  <si>
    <r>
      <rPr>
        <b/>
        <i/>
        <sz val="11"/>
        <color theme="1"/>
        <rFont val="Aptos Narrow"/>
        <family val="2"/>
      </rPr>
      <t>Guidance Note:</t>
    </r>
    <r>
      <rPr>
        <i/>
        <sz val="11"/>
        <color theme="1"/>
        <rFont val="Aptos Narrow"/>
        <family val="2"/>
      </rPr>
      <t xml:space="preserve">
Enter the VAT amount associated with this measure if applicable.
Only enter once, don't double count.</t>
    </r>
  </si>
  <si>
    <r>
      <rPr>
        <b/>
        <i/>
        <sz val="11"/>
        <color theme="1"/>
        <rFont val="Aptos Narrow"/>
        <family val="2"/>
      </rPr>
      <t>Guidance Note:</t>
    </r>
    <r>
      <rPr>
        <i/>
        <sz val="11"/>
        <color theme="1"/>
        <rFont val="Aptos Narrow"/>
        <family val="2"/>
      </rPr>
      <t xml:space="preserve">
Automatically validates that required fields are completed. Rows with missing mandatory information will display an error message.</t>
    </r>
  </si>
  <si>
    <r>
      <rPr>
        <b/>
        <i/>
        <sz val="11"/>
        <color theme="1"/>
        <rFont val="Aptos Narrow"/>
        <family val="2"/>
      </rPr>
      <t>Guidance Note:</t>
    </r>
    <r>
      <rPr>
        <i/>
        <sz val="11"/>
        <color theme="1"/>
        <rFont val="Aptos Narrow"/>
        <family val="2"/>
      </rPr>
      <t xml:space="preserve">
Hidden column used for internal grouping of capital equipment by building.</t>
    </r>
  </si>
  <si>
    <r>
      <rPr>
        <b/>
        <i/>
        <sz val="11"/>
        <color theme="1"/>
        <rFont val="Aptos Narrow"/>
        <family val="2"/>
      </rPr>
      <t>Guidance Note:</t>
    </r>
    <r>
      <rPr>
        <i/>
        <sz val="11"/>
        <color theme="1"/>
        <rFont val="Aptos Narrow"/>
        <family val="2"/>
      </rPr>
      <t xml:space="preserve">
Hidden column used for internal grouping of energy type by building.</t>
    </r>
  </si>
  <si>
    <t>For Assessor eyes only</t>
  </si>
  <si>
    <t>Building/ Energy Post-Type</t>
  </si>
  <si>
    <t>New Baseline Energy Demand (kWh/year)</t>
  </si>
  <si>
    <r>
      <rPr>
        <b/>
        <i/>
        <sz val="11"/>
        <color theme="1"/>
        <rFont val="Aptos Narrow"/>
        <family val="2"/>
      </rPr>
      <t>Guidance Note:</t>
    </r>
    <r>
      <rPr>
        <i/>
        <sz val="11"/>
        <color theme="1"/>
        <rFont val="Aptos Narrow"/>
        <family val="2"/>
      </rPr>
      <t xml:space="preserve">
Enter the annual increase in use for the selected Post-SLES energy type resulting in this measure.
</t>
    </r>
    <r>
      <rPr>
        <b/>
        <i/>
        <sz val="11"/>
        <color theme="1"/>
        <rFont val="Aptos Narrow"/>
        <family val="2"/>
      </rPr>
      <t>Only enter once, don't double count.</t>
    </r>
  </si>
  <si>
    <t xml:space="preserve">Helper Notes:     </t>
  </si>
  <si>
    <t>19kW</t>
  </si>
  <si>
    <t>Ground mounted solar</t>
  </si>
  <si>
    <t>100kW</t>
  </si>
  <si>
    <t>18kW</t>
  </si>
  <si>
    <t>22kW</t>
  </si>
  <si>
    <r>
      <t>The Cost and Benefits Schedule is a structured breakdown of your total project costs and expected benefits. It:
Lists the technologies and measures included in your Smart Local Energy System (SLES)
Identifies the energy sources being replaced or displaced
Shows the new energy sources introduced by the project
Calculates expected financial savings and carbon savings
The schedule therefore links</t>
    </r>
    <r>
      <rPr>
        <b/>
        <sz val="11"/>
        <color theme="1"/>
        <rFont val="Aptos Narrow"/>
        <family val="2"/>
      </rPr>
      <t xml:space="preserve"> project costs, energy impacts</t>
    </r>
    <r>
      <rPr>
        <sz val="11"/>
        <color theme="1"/>
        <rFont val="Aptos Narrow"/>
        <family val="2"/>
      </rPr>
      <t xml:space="preserve">, and </t>
    </r>
    <r>
      <rPr>
        <b/>
        <sz val="11"/>
        <color theme="1"/>
        <rFont val="Aptos Narrow"/>
        <family val="2"/>
      </rPr>
      <t>carbon reductions</t>
    </r>
    <r>
      <rPr>
        <sz val="11"/>
        <color theme="1"/>
        <rFont val="Aptos Narrow"/>
        <family val="2"/>
      </rPr>
      <t xml:space="preserve"> in a consistent way.</t>
    </r>
  </si>
  <si>
    <t>Two worked examples are provided in the tabs labelled Example_Single Site and Example_Multiple-Site.
These examples are illustrative only and are intended to help you understand how to structure and complete the schedule. The organisations, technologies, costs and savings shown in the examples are fictional.
Your application must reflect your actual project. Include every relevant technology and cost element in your proposal and break these down clearly by site, building and technology where appropriate.</t>
  </si>
  <si>
    <t>Energy Inputs and Outputs</t>
  </si>
  <si>
    <t>Technology Requirements</t>
  </si>
  <si>
    <t>Each technology entry must include:
•	a defined capacity (size)
•	estimated annual financial savings
Providing this information allows the model to automatically calculate:
•	simple payback
•	£/kW value for money
•	RAG value-for-money status
•	annual carbon savings</t>
  </si>
  <si>
    <t>RAG Value-for-Money Indicator</t>
  </si>
  <si>
    <t>The RAG Status column provides an indication of value for money based on £/kW benchmarks.
Green indicates costs are within the expected range.
Amber indicates costs are higher or lower than expected and may require justification.
Red indicates unusually high or unusually low £/kW costs and should be reviewed and explained.
These benchmarks are indicative and may vary depending on project context.</t>
  </si>
  <si>
    <t>Compliance Check</t>
  </si>
  <si>
    <t>The Compliance column automatically checks that required fields have been completed.
Rows with missing or inconsistent information will display an error message. These should be resolved before submission.</t>
  </si>
  <si>
    <t>Inputting Rules for Common Technologies</t>
  </si>
  <si>
    <t>This summary table is automatically generated from the data entered in the Project Measures and Cost and Benefits Schedule.
Applicants must use these figures when completing the financial sections of the application form.
The table shows:
•	total eligible project costs
•	required match funding
•	VAT totals
•	grant request amounts (including and excluding VAT)
•	total annual carbon savings
Applicants are responsible for ensuring that:
•	all cost inputs in the schedule are accurate and complete
•	VAT has been entered correctly for each cost line
•	the correct grant request figure (including or excluding VAT) is used in the application form
If VAT is recoverable it should not be included in the grant request.
If VAT is non-recoverable it may be included where eligible under the scheme rules.
Please review all totals carefully before submission.</t>
  </si>
  <si>
    <t>List the lead organisation and any partner organisations involved in delivering the SLES.
Partners are organisations formally involved in project delivery and governance.
Do not include contractors, consultants, suppliers or organisations engaged solely through procurement.
Ensure all listed organisations have an organisation type selected.</t>
  </si>
  <si>
    <r>
      <rPr>
        <b/>
        <sz val="11"/>
        <color theme="1"/>
        <rFont val="Aptos Narrow"/>
        <family val="2"/>
      </rPr>
      <t>Smart Monitoring and Metering</t>
    </r>
    <r>
      <rPr>
        <sz val="11"/>
        <color theme="1"/>
        <rFont val="Aptos Narrow"/>
        <family val="2"/>
      </rPr>
      <t xml:space="preserve">
Smart monitoring systems typically improve operational efficiency and system performance. Enter these under the relevant category. Energy savings may be estimated rather than directly calculated. But this will need to be justified in the application form.
</t>
    </r>
    <r>
      <rPr>
        <b/>
        <sz val="11"/>
        <color theme="1"/>
        <rFont val="Aptos Narrow"/>
        <family val="2"/>
      </rPr>
      <t>Enabling Costs and Design</t>
    </r>
    <r>
      <rPr>
        <sz val="11"/>
        <color theme="1"/>
        <rFont val="Aptos Narrow"/>
        <family val="2"/>
      </rPr>
      <t xml:space="preserve">
Design work, feasibility studies and enabling works should be entered as separate measures where appropriate. In each case as a single line for the whole project costs (e.g. all project enabling costs on one line). These costs may not have direct energy savings but are required to deliver the project.</t>
    </r>
  </si>
  <si>
    <r>
      <t>Break down each measure by building and/or site where applicable.
For each technology, such as Solar PV, ASHP, EV charging, please include all associated costs, such as capital equipment, installation and commissioning as one project measure.
For wider project costs,  such as enabling works, design &amp; feasibility and project management, we would like one line for each of the relevant total project costs.</t>
    </r>
    <r>
      <rPr>
        <i/>
        <sz val="11"/>
        <color theme="1"/>
        <rFont val="Aptos Narrow"/>
        <family val="2"/>
      </rPr>
      <t xml:space="preserve"> See Example_Single Site
</t>
    </r>
  </si>
  <si>
    <t xml:space="preserve">Warning Notes:     </t>
  </si>
  <si>
    <r>
      <rPr>
        <b/>
        <i/>
        <sz val="11"/>
        <color theme="1"/>
        <rFont val="Aptos Narrow"/>
        <family val="2"/>
      </rPr>
      <t>Guidance Note:</t>
    </r>
    <r>
      <rPr>
        <i/>
        <sz val="11"/>
        <color theme="1"/>
        <rFont val="Aptos Narrow"/>
        <family val="2"/>
      </rPr>
      <t xml:space="preserve">
Enter estimated annual financial savings or benefits resulting from this measure. </t>
    </r>
  </si>
  <si>
    <r>
      <rPr>
        <b/>
        <sz val="11"/>
        <color theme="1"/>
        <rFont val="Aptos Narrow"/>
        <family val="2"/>
      </rPr>
      <t>Heat Pumps</t>
    </r>
    <r>
      <rPr>
        <sz val="11"/>
        <color theme="1"/>
        <rFont val="Aptos Narrow"/>
        <family val="2"/>
      </rPr>
      <t xml:space="preserve">
Enter heat pumps on one row where possible. Enter the baseline heat demand, the gas displaced, and the additional electricity required by the heat pump.
</t>
    </r>
    <r>
      <rPr>
        <i/>
        <sz val="11"/>
        <color theme="1"/>
        <rFont val="Aptos Narrow"/>
        <family val="2"/>
      </rPr>
      <t>Example:</t>
    </r>
    <r>
      <rPr>
        <sz val="11"/>
        <color theme="1"/>
        <rFont val="Aptos Narrow"/>
        <family val="2"/>
      </rPr>
      <t xml:space="preserve">
Pre-SLES energy type: Natural Gas
Post-SLES energy type: Electricity
</t>
    </r>
    <r>
      <rPr>
        <b/>
        <sz val="11"/>
        <color theme="1"/>
        <rFont val="Aptos Narrow"/>
        <family val="2"/>
      </rPr>
      <t>Combined Heat and Power (CHP)</t>
    </r>
    <r>
      <rPr>
        <sz val="11"/>
        <color theme="1"/>
        <rFont val="Aptos Narrow"/>
        <family val="2"/>
      </rPr>
      <t xml:space="preserve">
For technologies with multiple outputs, such as hydrogen fuel cell CHP, use separate rows for each displaced energy type.
Enter the capital cost once only. The fuel input (for example hydrogen consumption) should only be entered once.
</t>
    </r>
    <r>
      <rPr>
        <i/>
        <sz val="11"/>
        <color theme="1"/>
        <rFont val="Aptos Narrow"/>
        <family val="2"/>
      </rPr>
      <t>Example:</t>
    </r>
    <r>
      <rPr>
        <sz val="11"/>
        <color theme="1"/>
        <rFont val="Aptos Narrow"/>
        <family val="2"/>
      </rPr>
      <t xml:space="preserve">
Row 1 – electricity displaced
Row 2 – gas or heat displaced
</t>
    </r>
    <r>
      <rPr>
        <b/>
        <sz val="11"/>
        <color theme="1"/>
        <rFont val="Aptos Narrow"/>
        <family val="2"/>
      </rPr>
      <t>Solar PV and Battery Storage</t>
    </r>
    <r>
      <rPr>
        <sz val="11"/>
        <color theme="1"/>
        <rFont val="Aptos Narrow"/>
        <family val="2"/>
      </rPr>
      <t xml:space="preserve">
Exported grid electricity energy usually does not count towards building carbon savings unless the programme explicitly counts exported decarbonisation. Exported energy is not captured in this table as it is not considered a site carbon saving.
Enter the annual energy displaced from grid electricity based on on-site consumption (self-consumption). For Solar PV, this should reflect the electricity used on site rather than total generation.
For battery storage, enter only the additional renewable electricity used on site due to storage. Do not duplicate electricity already counted under Solar PV.
Where supplier quotes provide self-consumption estimates (e.g. before and after battery installation), use these to split the values. For example, if Solar PV alone results in 30% self-consumption and this increases to 70% with a battery system, enter 30% under Solar PV and the additional 40% under battery storage.
</t>
    </r>
    <r>
      <rPr>
        <i/>
        <sz val="11"/>
        <color theme="1"/>
        <rFont val="Aptos Narrow"/>
        <family val="2"/>
      </rPr>
      <t>See Example Single and Multi Site.</t>
    </r>
    <r>
      <rPr>
        <sz val="11"/>
        <color theme="1"/>
        <rFont val="Aptos Narrow"/>
        <family val="2"/>
      </rPr>
      <t xml:space="preserve">
</t>
    </r>
  </si>
  <si>
    <t>Cost Split</t>
  </si>
  <si>
    <t>Total:</t>
  </si>
  <si>
    <t>Total Capex Costs (excl. VAT)</t>
  </si>
  <si>
    <t>Total  Enabling Costs (excl. VAT)</t>
  </si>
  <si>
    <t>Total Projects Management Costs (excl. VAT)</t>
  </si>
  <si>
    <t>Total Design Costs (excl. VAT)</t>
  </si>
  <si>
    <t xml:space="preserve">VAT </t>
  </si>
  <si>
    <t>Other Costs (excl. VAT)</t>
  </si>
  <si>
    <t>Cost Breakdown</t>
  </si>
  <si>
    <t>Energy/ Building or site</t>
  </si>
  <si>
    <t>Saving</t>
  </si>
  <si>
    <t>New Baseline</t>
  </si>
  <si>
    <t>Overall savings be energy type within building or site</t>
  </si>
  <si>
    <t>Energy type summary</t>
  </si>
  <si>
    <t>Baseline (kWh)</t>
  </si>
  <si>
    <t>Battery monitoring systems</t>
  </si>
  <si>
    <t>Hydrogen fuel cell CHP - thermal output</t>
  </si>
  <si>
    <t>The Cost and Benefits Schedule sets out your project budget and key impacts in detail — what you will spend, on what technologies, and the energy and carbon impacts expected from the project. It enables us to assess the robustness, eligibility and value for money of your proposal.</t>
  </si>
  <si>
    <r>
      <t xml:space="preserve">The spreadsheet captures how energy use changes as a result of the project.
For each technology you will enter the following. Please refer to the section on Inputting Rules for Common Technologies below for particular systems, such as solar PV and batteries:
</t>
    </r>
    <r>
      <rPr>
        <b/>
        <sz val="11"/>
        <color theme="1"/>
        <rFont val="Aptos Narrow"/>
        <family val="2"/>
      </rPr>
      <t>Pre-SLES Energy Type</t>
    </r>
    <r>
      <rPr>
        <sz val="11"/>
        <color theme="1"/>
        <rFont val="Aptos Narrow"/>
        <family val="2"/>
      </rPr>
      <t xml:space="preserve">
The energy source currently used before the project (for example grid electricity, natural gas, diesel).
</t>
    </r>
    <r>
      <rPr>
        <b/>
        <sz val="11"/>
        <color theme="1"/>
        <rFont val="Aptos Narrow"/>
        <family val="2"/>
      </rPr>
      <t>Baseline Energy Demand</t>
    </r>
    <r>
      <rPr>
        <sz val="11"/>
        <color theme="1"/>
        <rFont val="Aptos Narrow"/>
        <family val="2"/>
      </rPr>
      <t xml:space="preserve">
The annual demand for that energy source before the measure is implemented.
</t>
    </r>
    <r>
      <rPr>
        <b/>
        <sz val="11"/>
        <color theme="1"/>
        <rFont val="Aptos Narrow"/>
        <family val="2"/>
      </rPr>
      <t>Pre-SLES Energy Displaced</t>
    </r>
    <r>
      <rPr>
        <sz val="11"/>
        <color theme="1"/>
        <rFont val="Aptos Narrow"/>
        <family val="2"/>
      </rPr>
      <t xml:space="preserve">
The amount of that energy expected to be reduced or replaced by the measure.
</t>
    </r>
    <r>
      <rPr>
        <b/>
        <sz val="11"/>
        <color theme="1"/>
        <rFont val="Aptos Narrow"/>
        <family val="2"/>
      </rPr>
      <t>Post-SLES Energy Type</t>
    </r>
    <r>
      <rPr>
        <sz val="11"/>
        <color theme="1"/>
        <rFont val="Aptos Narrow"/>
        <family val="2"/>
      </rPr>
      <t xml:space="preserve">
The energy source supplying the service after the measure is implemented.
</t>
    </r>
    <r>
      <rPr>
        <b/>
        <sz val="11"/>
        <color theme="1"/>
        <rFont val="Aptos Narrow"/>
        <family val="2"/>
      </rPr>
      <t xml:space="preserve">Post-SLES Energy Input
</t>
    </r>
    <r>
      <rPr>
        <sz val="11"/>
        <color theme="1"/>
        <rFont val="Aptos Narrow"/>
        <family val="2"/>
      </rPr>
      <t>The increase in demand for the new energy source caused by the measure.
This structure allows the model to calculate net energy change and carbon savings automatically.</t>
    </r>
  </si>
  <si>
    <r>
      <t xml:space="preserve">Total grant funding requested, including VAT, after match funding deductions. 
</t>
    </r>
    <r>
      <rPr>
        <b/>
        <sz val="10"/>
        <color theme="1"/>
        <rFont val="Calibri"/>
        <family val="2"/>
        <scheme val="minor"/>
      </rPr>
      <t>Max request = £999,999.99</t>
    </r>
  </si>
  <si>
    <r>
      <t xml:space="preserve">Total grant funding requested excluding VAT, after match funding deductions.
</t>
    </r>
    <r>
      <rPr>
        <b/>
        <sz val="10"/>
        <color theme="1"/>
        <rFont val="Calibri"/>
        <family val="2"/>
        <scheme val="minor"/>
      </rPr>
      <t>Max request = £999,999.99</t>
    </r>
  </si>
  <si>
    <t>Total Eligible Project Cost (Incl. VAT)</t>
  </si>
  <si>
    <t>Sum of all eligible capital costs entered in the cost schedule, including VAT.</t>
  </si>
  <si>
    <t>Match Funding (excl. VAT)</t>
  </si>
  <si>
    <t>Match Funding (incl. VAT)</t>
  </si>
  <si>
    <t>Applicant contribution required based on organisation type, if VAT is recoverable</t>
  </si>
  <si>
    <t>Applicant contribution required based on organisation type, if VAT is not recoverable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</si>
</sst>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4" formatCode="_-&quot;£&quot;* #,##0.00_-;\-&quot;£&quot;* #,##0.00_-;_-&quot;£&quot;* &quot;-&quot;??_-;_-@_-"/>
    <numFmt numFmtId="43" formatCode="_-* #,##0.00_-;\-* #,##0.00_-;_-* &quot;-&quot;??_-;_-@_-"/>
    <numFmt numFmtId="164" formatCode="0.00000"/>
    <numFmt numFmtId="165" formatCode="#,##0.0;[Red]\-#,##0.0"/>
    <numFmt numFmtId="166" formatCode="&quot;£&quot;#,##0.00"/>
    <numFmt numFmtId="167" formatCode="#,##0.00_ ;\-#,##0.00\ "/>
  </numFmts>
  <fonts count="28" x14ac:knownFonts="1">
    <font>
      <sz val="11"/>
      <color theme="1"/>
      <name val="Calibri"/>
      <family val="2"/>
      <scheme val="minor"/>
    </font>
    <font>
      <b/>
      <sz val="11"/>
      <color theme="1"/>
      <name val="Calibri"/>
      <family val="2"/>
      <scheme val="minor"/>
    </font>
    <font>
      <b/>
      <sz val="14"/>
      <color theme="1"/>
      <name val="Aptos Narrow"/>
      <family val="2"/>
    </font>
    <font>
      <sz val="11"/>
      <color theme="1"/>
      <name val="Aptos Narrow"/>
      <family val="2"/>
    </font>
    <font>
      <b/>
      <sz val="11"/>
      <color theme="1"/>
      <name val="Aptos Narrow"/>
      <family val="2"/>
    </font>
    <font>
      <sz val="12"/>
      <name val="Aptos Narrow"/>
      <family val="2"/>
    </font>
    <font>
      <b/>
      <sz val="12"/>
      <color theme="1"/>
      <name val="Aptos Narrow"/>
      <family val="2"/>
    </font>
    <font>
      <b/>
      <sz val="18"/>
      <color theme="1"/>
      <name val="Aptos Narrow"/>
      <family val="2"/>
    </font>
    <font>
      <sz val="10"/>
      <color theme="1"/>
      <name val="Aptos Narrow"/>
      <family val="2"/>
    </font>
    <font>
      <b/>
      <i/>
      <sz val="11"/>
      <color theme="1"/>
      <name val="Aptos Narrow"/>
      <family val="2"/>
    </font>
    <font>
      <sz val="11"/>
      <color theme="1"/>
      <name val="Calibri"/>
      <family val="2"/>
      <scheme val="minor"/>
    </font>
    <font>
      <i/>
      <sz val="11"/>
      <color theme="1"/>
      <name val="Aptos Narrow"/>
      <family val="2"/>
    </font>
    <font>
      <b/>
      <sz val="11"/>
      <color rgb="FFFF0000"/>
      <name val="Aptos Narrow"/>
      <family val="2"/>
    </font>
    <font>
      <b/>
      <u/>
      <sz val="12"/>
      <color theme="1"/>
      <name val="Aptos Narrow"/>
      <family val="2"/>
    </font>
    <font>
      <b/>
      <sz val="11"/>
      <name val="Aptos Narrow"/>
      <family val="2"/>
    </font>
    <font>
      <b/>
      <sz val="11"/>
      <name val="Calibri"/>
      <family val="2"/>
      <scheme val="minor"/>
    </font>
    <font>
      <sz val="11"/>
      <name val="Calibri"/>
      <family val="2"/>
      <scheme val="minor"/>
    </font>
    <font>
      <b/>
      <vertAlign val="subscript"/>
      <sz val="11"/>
      <color theme="1"/>
      <name val="Aptos Narrow"/>
      <family val="2"/>
    </font>
    <font>
      <sz val="10"/>
      <color theme="1"/>
      <name val="Calibri"/>
      <family val="2"/>
      <scheme val="minor"/>
    </font>
    <font>
      <sz val="12"/>
      <color theme="1"/>
      <name val="Aptos Narrow"/>
      <family val="2"/>
    </font>
    <font>
      <b/>
      <sz val="11"/>
      <color rgb="FFFF0000"/>
      <name val="Calibri"/>
      <family val="2"/>
      <scheme val="minor"/>
    </font>
    <font>
      <b/>
      <sz val="11"/>
      <color theme="0"/>
      <name val="Calibri"/>
      <family val="2"/>
      <scheme val="minor"/>
    </font>
    <font>
      <sz val="11"/>
      <name val="Aptos Narrow"/>
      <family val="2"/>
    </font>
    <font>
      <sz val="8"/>
      <name val="Calibri"/>
      <family val="2"/>
      <scheme val="minor"/>
    </font>
    <font>
      <sz val="11"/>
      <color rgb="FFFF0000"/>
      <name val="Calibri"/>
      <family val="2"/>
      <scheme val="minor"/>
    </font>
    <font>
      <b/>
      <sz val="12"/>
      <color theme="1"/>
      <name val="Calibri"/>
      <family val="2"/>
      <scheme val="minor"/>
    </font>
    <font>
      <b/>
      <sz val="10"/>
      <color theme="1"/>
      <name val="Calibri"/>
      <family val="2"/>
      <scheme val="minor"/>
    </font>
    <font>
      <b/>
      <sz val="10"/>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s>
  <borders count="41">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rgb="FF000000"/>
      </left>
      <right style="hair">
        <color indexed="64"/>
      </right>
      <top style="thin">
        <color indexed="64"/>
      </top>
      <bottom style="hair">
        <color indexed="64"/>
      </bottom>
      <diagonal/>
    </border>
    <border>
      <left style="thin">
        <color rgb="FF000000"/>
      </left>
      <right style="hair">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style="hair">
        <color indexed="64"/>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s>
  <cellStyleXfs count="4">
    <xf numFmtId="0" fontId="0" fillId="0" borderId="0"/>
    <xf numFmtId="9" fontId="10" fillId="0" borderId="0" applyFont="0" applyFill="0" applyBorder="0" applyAlignment="0" applyProtection="0"/>
    <xf numFmtId="44" fontId="10" fillId="0" borderId="0" applyFont="0" applyFill="0" applyBorder="0" applyAlignment="0" applyProtection="0"/>
    <xf numFmtId="43" fontId="10" fillId="0" borderId="0" applyFont="0" applyFill="0" applyBorder="0" applyAlignment="0" applyProtection="0"/>
  </cellStyleXfs>
  <cellXfs count="200">
    <xf numFmtId="0" fontId="0" fillId="0" borderId="0" xfId="0"/>
    <xf numFmtId="0" fontId="1" fillId="0" borderId="0" xfId="0" applyFont="1"/>
    <xf numFmtId="0" fontId="3" fillId="0" borderId="0" xfId="0" applyFont="1"/>
    <xf numFmtId="0" fontId="6" fillId="0" borderId="0" xfId="0" applyFont="1"/>
    <xf numFmtId="0" fontId="4" fillId="0" borderId="0" xfId="0" applyFont="1"/>
    <xf numFmtId="0" fontId="3" fillId="0" borderId="0" xfId="0" applyFont="1" applyAlignment="1">
      <alignment horizontal="left" vertical="center" indent="1"/>
    </xf>
    <xf numFmtId="0" fontId="7" fillId="0" borderId="0" xfId="0" applyFont="1" applyAlignment="1">
      <alignment vertical="center"/>
    </xf>
    <xf numFmtId="9" fontId="0" fillId="0" borderId="0" xfId="0" applyNumberFormat="1"/>
    <xf numFmtId="0" fontId="15" fillId="0" borderId="0" xfId="0" applyFont="1"/>
    <xf numFmtId="0" fontId="16" fillId="0" borderId="0" xfId="0" applyFont="1" applyAlignment="1">
      <alignment vertical="center" wrapText="1"/>
    </xf>
    <xf numFmtId="0" fontId="16" fillId="0" borderId="0" xfId="0" applyFont="1"/>
    <xf numFmtId="164" fontId="16" fillId="0" borderId="0" xfId="0" applyNumberFormat="1" applyFont="1" applyAlignment="1">
      <alignment horizontal="center"/>
    </xf>
    <xf numFmtId="164" fontId="16" fillId="0" borderId="0" xfId="0" applyNumberFormat="1" applyFont="1" applyAlignment="1">
      <alignment horizontal="center"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6" fontId="0" fillId="0" borderId="0" xfId="0" applyNumberFormat="1" applyAlignment="1">
      <alignment vertical="center" wrapText="1"/>
    </xf>
    <xf numFmtId="0" fontId="14" fillId="2" borderId="2" xfId="0" applyFont="1" applyFill="1" applyBorder="1" applyAlignment="1">
      <alignment horizontal="center" vertical="center"/>
    </xf>
    <xf numFmtId="0" fontId="21" fillId="0" borderId="0" xfId="0" applyFont="1"/>
    <xf numFmtId="0" fontId="21" fillId="0" borderId="0" xfId="0" applyFont="1" applyAlignment="1">
      <alignment horizontal="center" vertical="center"/>
    </xf>
    <xf numFmtId="0" fontId="0" fillId="0" borderId="0" xfId="0" applyAlignment="1">
      <alignment vertical="center" wrapText="1"/>
    </xf>
    <xf numFmtId="0" fontId="1" fillId="0" borderId="20" xfId="0" applyFont="1" applyBorder="1"/>
    <xf numFmtId="0" fontId="0" fillId="0" borderId="21" xfId="0" applyBorder="1"/>
    <xf numFmtId="9" fontId="0" fillId="0" borderId="22" xfId="1" applyFont="1" applyBorder="1"/>
    <xf numFmtId="0" fontId="3" fillId="0" borderId="0" xfId="0" applyFont="1" applyAlignment="1">
      <alignment horizontal="center" wrapText="1"/>
    </xf>
    <xf numFmtId="0" fontId="3" fillId="0" borderId="0" xfId="0" applyFont="1" applyAlignment="1">
      <alignment horizontal="center" vertical="top" wrapText="1"/>
    </xf>
    <xf numFmtId="40" fontId="3" fillId="0" borderId="0" xfId="0" applyNumberFormat="1" applyFont="1"/>
    <xf numFmtId="40" fontId="3" fillId="0" borderId="0" xfId="0" applyNumberFormat="1" applyFont="1" applyAlignment="1">
      <alignment horizontal="center" vertical="center"/>
    </xf>
    <xf numFmtId="40" fontId="2" fillId="0" borderId="3" xfId="0" applyNumberFormat="1" applyFont="1" applyBorder="1"/>
    <xf numFmtId="40" fontId="3" fillId="0" borderId="3" xfId="0" applyNumberFormat="1" applyFont="1" applyBorder="1"/>
    <xf numFmtId="40" fontId="3" fillId="0" borderId="3" xfId="0" applyNumberFormat="1" applyFont="1" applyBorder="1" applyAlignment="1">
      <alignment horizontal="center" vertical="center"/>
    </xf>
    <xf numFmtId="40" fontId="2" fillId="0" borderId="0" xfId="0" applyNumberFormat="1" applyFont="1"/>
    <xf numFmtId="40" fontId="3" fillId="0" borderId="0" xfId="0" applyNumberFormat="1" applyFont="1" applyAlignment="1">
      <alignment horizontal="left" vertical="top" wrapText="1"/>
    </xf>
    <xf numFmtId="40" fontId="3" fillId="3" borderId="1" xfId="0" applyNumberFormat="1" applyFont="1" applyFill="1" applyBorder="1" applyAlignment="1">
      <alignment horizontal="center" vertical="center" wrapText="1"/>
    </xf>
    <xf numFmtId="40" fontId="3" fillId="0" borderId="4" xfId="0" applyNumberFormat="1" applyFont="1" applyBorder="1" applyAlignment="1">
      <alignment horizontal="center" vertical="center" wrapText="1"/>
    </xf>
    <xf numFmtId="40" fontId="0" fillId="0" borderId="0" xfId="0" applyNumberFormat="1"/>
    <xf numFmtId="40" fontId="13" fillId="0" borderId="0" xfId="0" applyNumberFormat="1" applyFont="1"/>
    <xf numFmtId="40" fontId="22" fillId="0" borderId="0" xfId="0" applyNumberFormat="1" applyFont="1"/>
    <xf numFmtId="40" fontId="4" fillId="0" borderId="0" xfId="0" applyNumberFormat="1" applyFont="1" applyAlignment="1">
      <alignment horizontal="center" vertical="center"/>
    </xf>
    <xf numFmtId="40" fontId="4" fillId="0" borderId="1" xfId="0" applyNumberFormat="1" applyFont="1" applyBorder="1" applyAlignment="1">
      <alignment horizontal="center" vertical="center" wrapText="1"/>
    </xf>
    <xf numFmtId="40" fontId="4" fillId="2" borderId="2" xfId="0" applyNumberFormat="1" applyFont="1" applyFill="1" applyBorder="1" applyAlignment="1">
      <alignment horizontal="center" vertical="center" wrapText="1"/>
    </xf>
    <xf numFmtId="40" fontId="11" fillId="3" borderId="6" xfId="0" applyNumberFormat="1" applyFont="1" applyFill="1" applyBorder="1" applyAlignment="1">
      <alignment horizontal="center"/>
    </xf>
    <xf numFmtId="40" fontId="5" fillId="3" borderId="7" xfId="0" applyNumberFormat="1" applyFont="1" applyFill="1" applyBorder="1" applyAlignment="1">
      <alignment horizontal="center" vertical="center" wrapText="1"/>
    </xf>
    <xf numFmtId="40" fontId="5" fillId="3" borderId="8" xfId="0" applyNumberFormat="1" applyFont="1" applyFill="1" applyBorder="1" applyAlignment="1">
      <alignment horizontal="center" vertical="center" wrapText="1"/>
    </xf>
    <xf numFmtId="40" fontId="11" fillId="3" borderId="9" xfId="0" applyNumberFormat="1" applyFont="1" applyFill="1" applyBorder="1" applyAlignment="1">
      <alignment horizontal="center"/>
    </xf>
    <xf numFmtId="40" fontId="5" fillId="3" borderId="5" xfId="0" applyNumberFormat="1" applyFont="1" applyFill="1" applyBorder="1" applyAlignment="1">
      <alignment horizontal="center" vertical="center" wrapText="1"/>
    </xf>
    <xf numFmtId="40" fontId="5" fillId="3" borderId="10" xfId="0" applyNumberFormat="1" applyFont="1" applyFill="1" applyBorder="1" applyAlignment="1">
      <alignment horizontal="center" vertical="center" wrapText="1"/>
    </xf>
    <xf numFmtId="40" fontId="11" fillId="3" borderId="11" xfId="0" applyNumberFormat="1" applyFont="1" applyFill="1" applyBorder="1" applyAlignment="1">
      <alignment horizontal="center"/>
    </xf>
    <xf numFmtId="40" fontId="5" fillId="3" borderId="12" xfId="0" applyNumberFormat="1" applyFont="1" applyFill="1" applyBorder="1" applyAlignment="1">
      <alignment horizontal="center" vertical="center" wrapText="1"/>
    </xf>
    <xf numFmtId="40" fontId="5" fillId="3" borderId="13" xfId="0" applyNumberFormat="1" applyFont="1" applyFill="1" applyBorder="1" applyAlignment="1">
      <alignment horizontal="center" vertical="center" wrapText="1"/>
    </xf>
    <xf numFmtId="40" fontId="19" fillId="0" borderId="0" xfId="0" applyNumberFormat="1" applyFont="1"/>
    <xf numFmtId="40" fontId="4" fillId="2" borderId="1" xfId="0" applyNumberFormat="1" applyFont="1" applyFill="1" applyBorder="1" applyAlignment="1">
      <alignment horizontal="center" vertical="top" wrapText="1"/>
    </xf>
    <xf numFmtId="40" fontId="4" fillId="2" borderId="1" xfId="0" applyNumberFormat="1" applyFont="1" applyFill="1" applyBorder="1" applyAlignment="1">
      <alignment horizontal="center" vertical="center" wrapText="1"/>
    </xf>
    <xf numFmtId="40" fontId="4" fillId="0" borderId="1" xfId="0" applyNumberFormat="1" applyFont="1" applyBorder="1" applyAlignment="1">
      <alignment horizontal="center" vertical="center"/>
    </xf>
    <xf numFmtId="40" fontId="18" fillId="5" borderId="1" xfId="0" applyNumberFormat="1" applyFont="1" applyFill="1" applyBorder="1" applyAlignment="1">
      <alignment horizontal="center" vertical="center" wrapText="1"/>
    </xf>
    <xf numFmtId="40" fontId="0" fillId="0" borderId="0" xfId="0" applyNumberFormat="1" applyAlignment="1">
      <alignment horizontal="center" vertical="center"/>
    </xf>
    <xf numFmtId="40" fontId="14" fillId="2" borderId="1" xfId="0" applyNumberFormat="1" applyFont="1" applyFill="1" applyBorder="1" applyAlignment="1">
      <alignment horizontal="center" vertical="center" wrapText="1"/>
    </xf>
    <xf numFmtId="40" fontId="14" fillId="0" borderId="1" xfId="0" applyNumberFormat="1" applyFont="1" applyBorder="1" applyAlignment="1">
      <alignment horizontal="center" vertical="center"/>
    </xf>
    <xf numFmtId="40" fontId="1" fillId="0" borderId="1" xfId="0" applyNumberFormat="1" applyFont="1" applyBorder="1" applyAlignment="1">
      <alignment horizontal="center" vertical="center"/>
    </xf>
    <xf numFmtId="40" fontId="20" fillId="0" borderId="0" xfId="0" applyNumberFormat="1" applyFont="1" applyAlignment="1">
      <alignment horizontal="center" vertical="center" wrapText="1"/>
    </xf>
    <xf numFmtId="40" fontId="11" fillId="5" borderId="2" xfId="0" applyNumberFormat="1" applyFont="1" applyFill="1" applyBorder="1" applyAlignment="1">
      <alignment horizontal="center" vertical="center" wrapText="1"/>
    </xf>
    <xf numFmtId="40" fontId="11" fillId="3" borderId="6" xfId="0" applyNumberFormat="1" applyFont="1" applyFill="1" applyBorder="1" applyAlignment="1">
      <alignment horizontal="center" vertical="center"/>
    </xf>
    <xf numFmtId="40" fontId="11" fillId="3" borderId="23" xfId="0" applyNumberFormat="1" applyFont="1" applyFill="1" applyBorder="1" applyAlignment="1">
      <alignment horizontal="center" vertical="center"/>
    </xf>
    <xf numFmtId="40" fontId="11" fillId="3" borderId="7" xfId="0" applyNumberFormat="1" applyFont="1" applyFill="1" applyBorder="1" applyAlignment="1">
      <alignment horizontal="center" vertical="center"/>
    </xf>
    <xf numFmtId="40" fontId="11" fillId="4" borderId="7" xfId="0" applyNumberFormat="1" applyFont="1" applyFill="1" applyBorder="1" applyAlignment="1">
      <alignment horizontal="center" vertical="center"/>
    </xf>
    <xf numFmtId="40" fontId="11" fillId="3" borderId="7" xfId="2" applyNumberFormat="1" applyFont="1" applyFill="1" applyBorder="1" applyAlignment="1">
      <alignment horizontal="center" vertical="center"/>
    </xf>
    <xf numFmtId="40" fontId="11" fillId="3" borderId="8" xfId="2" applyNumberFormat="1" applyFont="1" applyFill="1" applyBorder="1" applyAlignment="1">
      <alignment horizontal="center" vertical="center"/>
    </xf>
    <xf numFmtId="40" fontId="11" fillId="4" borderId="6" xfId="1" applyNumberFormat="1" applyFont="1" applyFill="1" applyBorder="1" applyAlignment="1">
      <alignment horizontal="center" vertical="center"/>
    </xf>
    <xf numFmtId="40" fontId="11" fillId="3" borderId="15" xfId="0" applyNumberFormat="1" applyFont="1" applyFill="1" applyBorder="1" applyAlignment="1">
      <alignment horizontal="center" vertical="center"/>
    </xf>
    <xf numFmtId="40" fontId="11" fillId="4" borderId="6" xfId="0" applyNumberFormat="1" applyFont="1" applyFill="1" applyBorder="1" applyAlignment="1">
      <alignment horizontal="center" vertical="center"/>
    </xf>
    <xf numFmtId="40" fontId="11" fillId="4" borderId="15" xfId="0" applyNumberFormat="1" applyFont="1" applyFill="1" applyBorder="1" applyAlignment="1">
      <alignment horizontal="center" vertical="center"/>
    </xf>
    <xf numFmtId="40" fontId="0" fillId="0" borderId="17" xfId="0" applyNumberFormat="1" applyBorder="1" applyAlignment="1">
      <alignment horizontal="center" vertical="center"/>
    </xf>
    <xf numFmtId="40" fontId="11" fillId="3" borderId="9" xfId="0" applyNumberFormat="1" applyFont="1" applyFill="1" applyBorder="1" applyAlignment="1">
      <alignment horizontal="center" vertical="center"/>
    </xf>
    <xf numFmtId="40" fontId="11" fillId="3" borderId="24" xfId="0" applyNumberFormat="1" applyFont="1" applyFill="1" applyBorder="1" applyAlignment="1">
      <alignment horizontal="center" vertical="center"/>
    </xf>
    <xf numFmtId="40" fontId="11" fillId="3" borderId="5" xfId="0" applyNumberFormat="1" applyFont="1" applyFill="1" applyBorder="1" applyAlignment="1">
      <alignment horizontal="center" vertical="center"/>
    </xf>
    <xf numFmtId="40" fontId="11" fillId="4" borderId="5" xfId="0" applyNumberFormat="1" applyFont="1" applyFill="1" applyBorder="1" applyAlignment="1">
      <alignment horizontal="center" vertical="center"/>
    </xf>
    <xf numFmtId="40" fontId="11" fillId="3" borderId="5" xfId="2" applyNumberFormat="1" applyFont="1" applyFill="1" applyBorder="1" applyAlignment="1">
      <alignment horizontal="center" vertical="center"/>
    </xf>
    <xf numFmtId="40" fontId="11" fillId="3" borderId="10" xfId="2" applyNumberFormat="1" applyFont="1" applyFill="1" applyBorder="1" applyAlignment="1">
      <alignment horizontal="center" vertical="center"/>
    </xf>
    <xf numFmtId="40" fontId="11" fillId="4" borderId="9" xfId="1" applyNumberFormat="1" applyFont="1" applyFill="1" applyBorder="1" applyAlignment="1">
      <alignment horizontal="center" vertical="center"/>
    </xf>
    <xf numFmtId="40" fontId="11" fillId="3" borderId="14" xfId="0" applyNumberFormat="1" applyFont="1" applyFill="1" applyBorder="1" applyAlignment="1">
      <alignment horizontal="center" vertical="center"/>
    </xf>
    <xf numFmtId="40" fontId="11" fillId="4" borderId="9" xfId="0" applyNumberFormat="1" applyFont="1" applyFill="1" applyBorder="1" applyAlignment="1">
      <alignment horizontal="center" vertical="center"/>
    </xf>
    <xf numFmtId="40" fontId="11" fillId="4" borderId="14" xfId="0" applyNumberFormat="1" applyFont="1" applyFill="1" applyBorder="1" applyAlignment="1">
      <alignment horizontal="center" vertical="center"/>
    </xf>
    <xf numFmtId="40" fontId="0" fillId="0" borderId="18" xfId="0" applyNumberFormat="1" applyBorder="1" applyAlignment="1">
      <alignment horizontal="center" vertical="center"/>
    </xf>
    <xf numFmtId="40" fontId="11" fillId="3" borderId="11" xfId="0" applyNumberFormat="1" applyFont="1" applyFill="1" applyBorder="1" applyAlignment="1">
      <alignment horizontal="center" vertical="center"/>
    </xf>
    <xf numFmtId="40" fontId="11" fillId="3" borderId="12" xfId="0" applyNumberFormat="1" applyFont="1" applyFill="1" applyBorder="1" applyAlignment="1">
      <alignment horizontal="center" vertical="center"/>
    </xf>
    <xf numFmtId="40" fontId="11" fillId="3" borderId="25" xfId="0" applyNumberFormat="1" applyFont="1" applyFill="1" applyBorder="1" applyAlignment="1">
      <alignment horizontal="center" vertical="center"/>
    </xf>
    <xf numFmtId="40" fontId="11" fillId="4" borderId="12" xfId="0" applyNumberFormat="1" applyFont="1" applyFill="1" applyBorder="1" applyAlignment="1">
      <alignment horizontal="center" vertical="center"/>
    </xf>
    <xf numFmtId="40" fontId="11" fillId="3" borderId="13" xfId="2" applyNumberFormat="1" applyFont="1" applyFill="1" applyBorder="1" applyAlignment="1">
      <alignment horizontal="center" vertical="center"/>
    </xf>
    <xf numFmtId="40" fontId="11" fillId="3" borderId="16" xfId="0" applyNumberFormat="1" applyFont="1" applyFill="1" applyBorder="1" applyAlignment="1">
      <alignment horizontal="center" vertical="center"/>
    </xf>
    <xf numFmtId="40" fontId="11" fillId="4" borderId="11" xfId="0" applyNumberFormat="1" applyFont="1" applyFill="1" applyBorder="1" applyAlignment="1">
      <alignment horizontal="center" vertical="center"/>
    </xf>
    <xf numFmtId="40" fontId="11" fillId="4" borderId="16" xfId="0" applyNumberFormat="1" applyFont="1" applyFill="1" applyBorder="1" applyAlignment="1">
      <alignment horizontal="center" vertical="center"/>
    </xf>
    <xf numFmtId="40" fontId="0" fillId="0" borderId="19" xfId="0" applyNumberFormat="1" applyBorder="1" applyAlignment="1">
      <alignment horizontal="center" vertical="center"/>
    </xf>
    <xf numFmtId="40" fontId="14" fillId="2" borderId="2" xfId="0" applyNumberFormat="1" applyFont="1" applyFill="1" applyBorder="1" applyAlignment="1">
      <alignment horizontal="center" vertical="center" wrapText="1"/>
    </xf>
    <xf numFmtId="40" fontId="1" fillId="0" borderId="1" xfId="0" applyNumberFormat="1" applyFont="1" applyBorder="1"/>
    <xf numFmtId="40" fontId="3" fillId="0" borderId="1" xfId="3" applyNumberFormat="1" applyFont="1" applyFill="1" applyBorder="1" applyAlignment="1">
      <alignment horizontal="center" vertical="center" wrapText="1"/>
    </xf>
    <xf numFmtId="40" fontId="0" fillId="0" borderId="1" xfId="0" applyNumberFormat="1" applyBorder="1" applyAlignment="1">
      <alignment horizontal="center"/>
    </xf>
    <xf numFmtId="9" fontId="11" fillId="4" borderId="8" xfId="1" applyFont="1" applyFill="1" applyBorder="1" applyAlignment="1">
      <alignment horizontal="center" vertical="center"/>
    </xf>
    <xf numFmtId="9" fontId="11" fillId="4" borderId="10" xfId="1" applyFont="1" applyFill="1" applyBorder="1" applyAlignment="1">
      <alignment horizontal="center" vertical="center"/>
    </xf>
    <xf numFmtId="40" fontId="0" fillId="0" borderId="0" xfId="0" applyNumberFormat="1" applyAlignment="1">
      <alignment horizontal="center" vertical="center" wrapText="1"/>
    </xf>
    <xf numFmtId="0" fontId="3" fillId="0" borderId="0" xfId="0" applyFont="1" applyAlignment="1">
      <alignment horizontal="left" vertical="center"/>
    </xf>
    <xf numFmtId="0" fontId="0" fillId="6" borderId="0" xfId="0" applyFill="1"/>
    <xf numFmtId="40" fontId="24" fillId="0" borderId="0" xfId="0" applyNumberFormat="1" applyFont="1"/>
    <xf numFmtId="40" fontId="0" fillId="0" borderId="0" xfId="0" applyNumberFormat="1" applyAlignment="1">
      <alignment wrapText="1"/>
    </xf>
    <xf numFmtId="0" fontId="0" fillId="0" borderId="1" xfId="0" applyBorder="1"/>
    <xf numFmtId="43" fontId="0" fillId="0" borderId="1" xfId="3" applyFont="1" applyBorder="1"/>
    <xf numFmtId="40" fontId="11" fillId="3" borderId="24" xfId="2" applyNumberFormat="1" applyFont="1" applyFill="1" applyBorder="1" applyAlignment="1">
      <alignment horizontal="center" vertical="center"/>
    </xf>
    <xf numFmtId="40" fontId="11" fillId="3" borderId="25" xfId="2" applyNumberFormat="1" applyFont="1" applyFill="1" applyBorder="1" applyAlignment="1">
      <alignment horizontal="center" vertical="center"/>
    </xf>
    <xf numFmtId="40" fontId="11" fillId="4" borderId="17" xfId="0" applyNumberFormat="1" applyFont="1" applyFill="1" applyBorder="1" applyAlignment="1">
      <alignment horizontal="center" vertical="center"/>
    </xf>
    <xf numFmtId="40" fontId="11" fillId="4" borderId="18" xfId="0" applyNumberFormat="1" applyFont="1" applyFill="1" applyBorder="1" applyAlignment="1">
      <alignment horizontal="center" vertical="center"/>
    </xf>
    <xf numFmtId="40" fontId="11" fillId="4" borderId="19" xfId="0" applyNumberFormat="1" applyFont="1" applyFill="1" applyBorder="1" applyAlignment="1">
      <alignment horizontal="center" vertical="center"/>
    </xf>
    <xf numFmtId="40" fontId="0" fillId="0" borderId="5" xfId="0" applyNumberFormat="1" applyBorder="1" applyAlignment="1">
      <alignment horizontal="center" vertical="center"/>
    </xf>
    <xf numFmtId="40" fontId="0" fillId="0" borderId="7" xfId="0" applyNumberFormat="1" applyBorder="1" applyAlignment="1">
      <alignment horizontal="center" vertical="center"/>
    </xf>
    <xf numFmtId="40" fontId="0" fillId="0" borderId="8" xfId="0" applyNumberFormat="1" applyBorder="1" applyAlignment="1">
      <alignment horizontal="center" vertical="center"/>
    </xf>
    <xf numFmtId="40" fontId="0" fillId="0" borderId="10" xfId="0" applyNumberFormat="1" applyBorder="1" applyAlignment="1">
      <alignment horizontal="center" vertical="center"/>
    </xf>
    <xf numFmtId="40" fontId="0" fillId="0" borderId="12" xfId="0" applyNumberFormat="1" applyBorder="1" applyAlignment="1">
      <alignment horizontal="center" vertical="center"/>
    </xf>
    <xf numFmtId="40" fontId="0" fillId="0" borderId="13" xfId="0" applyNumberFormat="1" applyBorder="1" applyAlignment="1">
      <alignment horizontal="center" vertical="center"/>
    </xf>
    <xf numFmtId="40" fontId="0" fillId="0" borderId="23" xfId="0" applyNumberFormat="1" applyBorder="1" applyAlignment="1">
      <alignment horizontal="center" vertical="center"/>
    </xf>
    <xf numFmtId="40" fontId="0" fillId="0" borderId="24" xfId="0" applyNumberFormat="1" applyBorder="1" applyAlignment="1">
      <alignment horizontal="center" vertical="center"/>
    </xf>
    <xf numFmtId="40" fontId="0" fillId="0" borderId="25" xfId="0" applyNumberFormat="1" applyBorder="1" applyAlignment="1">
      <alignment horizontal="center" vertical="center"/>
    </xf>
    <xf numFmtId="40" fontId="1" fillId="0" borderId="0" xfId="0" applyNumberFormat="1" applyFont="1" applyAlignment="1">
      <alignment horizontal="right" vertical="center"/>
    </xf>
    <xf numFmtId="40" fontId="0" fillId="0" borderId="28" xfId="0" applyNumberFormat="1" applyBorder="1" applyAlignment="1">
      <alignment horizontal="center" vertical="center"/>
    </xf>
    <xf numFmtId="40" fontId="0" fillId="0" borderId="29" xfId="0" applyNumberFormat="1" applyBorder="1" applyAlignment="1">
      <alignment horizontal="center" vertical="center"/>
    </xf>
    <xf numFmtId="40" fontId="0" fillId="0" borderId="30" xfId="0" applyNumberFormat="1" applyBorder="1" applyAlignment="1">
      <alignment horizontal="center" vertical="center"/>
    </xf>
    <xf numFmtId="40" fontId="11" fillId="3" borderId="26" xfId="0" applyNumberFormat="1" applyFont="1" applyFill="1" applyBorder="1" applyAlignment="1">
      <alignment horizontal="center" vertical="center"/>
    </xf>
    <xf numFmtId="40" fontId="11" fillId="3" borderId="27" xfId="0" applyNumberFormat="1" applyFont="1" applyFill="1" applyBorder="1" applyAlignment="1">
      <alignment horizontal="center" vertical="center"/>
    </xf>
    <xf numFmtId="9" fontId="11" fillId="4" borderId="15" xfId="1" applyFont="1" applyFill="1" applyBorder="1" applyAlignment="1">
      <alignment horizontal="center" vertical="center"/>
    </xf>
    <xf numFmtId="9" fontId="11" fillId="4" borderId="14" xfId="1" applyFont="1" applyFill="1" applyBorder="1" applyAlignment="1">
      <alignment horizontal="center" vertical="center"/>
    </xf>
    <xf numFmtId="40" fontId="11" fillId="4" borderId="23" xfId="0" applyNumberFormat="1" applyFont="1" applyFill="1" applyBorder="1" applyAlignment="1">
      <alignment horizontal="center" vertical="center"/>
    </xf>
    <xf numFmtId="40" fontId="11" fillId="4" borderId="24" xfId="0" applyNumberFormat="1" applyFont="1" applyFill="1" applyBorder="1" applyAlignment="1">
      <alignment horizontal="center" vertical="center"/>
    </xf>
    <xf numFmtId="40" fontId="11" fillId="4" borderId="25" xfId="0" applyNumberFormat="1" applyFont="1" applyFill="1" applyBorder="1" applyAlignment="1">
      <alignment horizontal="center" vertical="center"/>
    </xf>
    <xf numFmtId="40" fontId="11" fillId="3" borderId="8" xfId="0" applyNumberFormat="1" applyFont="1" applyFill="1" applyBorder="1" applyAlignment="1">
      <alignment horizontal="center" vertical="center"/>
    </xf>
    <xf numFmtId="40" fontId="11" fillId="3" borderId="10" xfId="0" applyNumberFormat="1" applyFont="1" applyFill="1" applyBorder="1" applyAlignment="1">
      <alignment horizontal="center" vertical="center"/>
    </xf>
    <xf numFmtId="40" fontId="11" fillId="3" borderId="13" xfId="0" applyNumberFormat="1" applyFont="1" applyFill="1" applyBorder="1" applyAlignment="1">
      <alignment horizontal="center" vertical="center"/>
    </xf>
    <xf numFmtId="9" fontId="4" fillId="0" borderId="1" xfId="1" applyFont="1" applyBorder="1" applyAlignment="1">
      <alignment horizontal="center" vertical="center"/>
    </xf>
    <xf numFmtId="0" fontId="3" fillId="0" borderId="0" xfId="0" applyFont="1" applyAlignment="1">
      <alignment vertical="center" wrapText="1"/>
    </xf>
    <xf numFmtId="40" fontId="25" fillId="0" borderId="0" xfId="0" applyNumberFormat="1" applyFont="1" applyAlignment="1">
      <alignment horizontal="right" vertical="center"/>
    </xf>
    <xf numFmtId="9" fontId="0" fillId="0" borderId="1" xfId="1" applyFont="1" applyBorder="1" applyAlignment="1">
      <alignment horizontal="center"/>
    </xf>
    <xf numFmtId="40" fontId="4" fillId="2" borderId="1" xfId="0" applyNumberFormat="1" applyFont="1" applyFill="1" applyBorder="1" applyAlignment="1">
      <alignment horizontal="right" vertical="center" wrapText="1"/>
    </xf>
    <xf numFmtId="165" fontId="4" fillId="2" borderId="1" xfId="0" applyNumberFormat="1" applyFont="1" applyFill="1" applyBorder="1" applyAlignment="1">
      <alignment horizontal="center" vertical="center" wrapText="1"/>
    </xf>
    <xf numFmtId="40" fontId="1" fillId="6" borderId="0" xfId="0" applyNumberFormat="1" applyFont="1" applyFill="1"/>
    <xf numFmtId="166" fontId="3" fillId="0" borderId="1" xfId="3" applyNumberFormat="1" applyFont="1" applyFill="1" applyBorder="1" applyAlignment="1">
      <alignment horizontal="center" vertical="center" wrapText="1"/>
    </xf>
    <xf numFmtId="167" fontId="0" fillId="0" borderId="1" xfId="3" applyNumberFormat="1" applyFont="1" applyBorder="1" applyAlignment="1">
      <alignment horizontal="center" vertical="center"/>
    </xf>
    <xf numFmtId="40" fontId="14" fillId="0" borderId="0" xfId="0" applyNumberFormat="1" applyFont="1" applyAlignment="1">
      <alignment horizontal="center" vertical="center" wrapText="1"/>
    </xf>
    <xf numFmtId="40" fontId="4" fillId="0" borderId="0" xfId="0" applyNumberFormat="1" applyFont="1" applyAlignment="1">
      <alignment horizontal="center" vertical="center" wrapText="1"/>
    </xf>
    <xf numFmtId="167" fontId="0" fillId="0" borderId="0" xfId="3" applyNumberFormat="1" applyFont="1" applyFill="1" applyBorder="1" applyAlignment="1">
      <alignment horizontal="center" vertical="center"/>
    </xf>
    <xf numFmtId="40" fontId="27" fillId="5" borderId="1" xfId="0" applyNumberFormat="1" applyFont="1" applyFill="1" applyBorder="1" applyAlignment="1">
      <alignment horizontal="center" vertical="center" wrapText="1"/>
    </xf>
    <xf numFmtId="40" fontId="11" fillId="3" borderId="31" xfId="0" applyNumberFormat="1" applyFont="1" applyFill="1" applyBorder="1" applyAlignment="1">
      <alignment horizontal="center" vertical="center"/>
    </xf>
    <xf numFmtId="40" fontId="11" fillId="3" borderId="32" xfId="0" applyNumberFormat="1" applyFont="1" applyFill="1" applyBorder="1" applyAlignment="1">
      <alignment horizontal="center" vertical="center"/>
    </xf>
    <xf numFmtId="40" fontId="11" fillId="3" borderId="33" xfId="0" applyNumberFormat="1" applyFont="1" applyFill="1" applyBorder="1" applyAlignment="1">
      <alignment horizontal="center" vertical="center"/>
    </xf>
    <xf numFmtId="40" fontId="11" fillId="3" borderId="34" xfId="0" applyNumberFormat="1" applyFont="1" applyFill="1" applyBorder="1" applyAlignment="1">
      <alignment horizontal="center" vertical="center"/>
    </xf>
    <xf numFmtId="40" fontId="11" fillId="4" borderId="35" xfId="0" applyNumberFormat="1" applyFont="1" applyFill="1" applyBorder="1" applyAlignment="1">
      <alignment horizontal="center" vertical="center"/>
    </xf>
    <xf numFmtId="40" fontId="11" fillId="3" borderId="32" xfId="2" applyNumberFormat="1" applyFont="1" applyFill="1" applyBorder="1" applyAlignment="1">
      <alignment horizontal="center" vertical="center"/>
    </xf>
    <xf numFmtId="40" fontId="11" fillId="3" borderId="36" xfId="2" applyNumberFormat="1" applyFont="1" applyFill="1" applyBorder="1" applyAlignment="1">
      <alignment horizontal="center" vertical="center"/>
    </xf>
    <xf numFmtId="40" fontId="11" fillId="4" borderId="31" xfId="1" applyNumberFormat="1" applyFont="1" applyFill="1" applyBorder="1" applyAlignment="1">
      <alignment horizontal="center" vertical="center"/>
    </xf>
    <xf numFmtId="9" fontId="11" fillId="4" borderId="36" xfId="1" applyFont="1" applyFill="1" applyBorder="1" applyAlignment="1">
      <alignment horizontal="center" vertical="center"/>
    </xf>
    <xf numFmtId="40" fontId="11" fillId="4" borderId="31" xfId="0" applyNumberFormat="1" applyFont="1" applyFill="1" applyBorder="1" applyAlignment="1">
      <alignment horizontal="center" vertical="center"/>
    </xf>
    <xf numFmtId="40" fontId="11" fillId="4" borderId="33" xfId="0" applyNumberFormat="1" applyFont="1" applyFill="1" applyBorder="1" applyAlignment="1">
      <alignment horizontal="center" vertical="center"/>
    </xf>
    <xf numFmtId="40" fontId="11" fillId="4" borderId="34" xfId="0" applyNumberFormat="1" applyFont="1" applyFill="1" applyBorder="1" applyAlignment="1">
      <alignment horizontal="center" vertical="center"/>
    </xf>
    <xf numFmtId="40" fontId="0" fillId="0" borderId="37" xfId="0" applyNumberFormat="1" applyBorder="1" applyAlignment="1">
      <alignment horizontal="center" vertical="center"/>
    </xf>
    <xf numFmtId="40" fontId="0" fillId="0" borderId="35" xfId="0" applyNumberFormat="1" applyBorder="1" applyAlignment="1">
      <alignment horizontal="center" vertical="center"/>
    </xf>
    <xf numFmtId="40" fontId="0" fillId="0" borderId="32" xfId="0" applyNumberFormat="1" applyBorder="1" applyAlignment="1">
      <alignment horizontal="center" vertical="center"/>
    </xf>
    <xf numFmtId="40" fontId="0" fillId="0" borderId="33" xfId="0" applyNumberFormat="1" applyBorder="1" applyAlignment="1">
      <alignment horizontal="center" vertical="center"/>
    </xf>
    <xf numFmtId="40" fontId="0" fillId="0" borderId="36" xfId="0" applyNumberFormat="1" applyBorder="1" applyAlignment="1">
      <alignment horizontal="center" vertical="center"/>
    </xf>
    <xf numFmtId="40" fontId="11" fillId="5" borderId="1" xfId="0" applyNumberFormat="1" applyFont="1" applyFill="1" applyBorder="1" applyAlignment="1">
      <alignment horizontal="center" vertical="center" wrapText="1"/>
    </xf>
    <xf numFmtId="40" fontId="11" fillId="3" borderId="6" xfId="0" applyNumberFormat="1" applyFont="1" applyFill="1" applyBorder="1" applyAlignment="1" applyProtection="1">
      <alignment horizontal="center"/>
      <protection locked="0"/>
    </xf>
    <xf numFmtId="40" fontId="5" fillId="3" borderId="7" xfId="0" applyNumberFormat="1" applyFont="1" applyFill="1" applyBorder="1" applyAlignment="1" applyProtection="1">
      <alignment horizontal="center" vertical="center" wrapText="1"/>
      <protection locked="0"/>
    </xf>
    <xf numFmtId="40" fontId="5" fillId="3" borderId="8" xfId="0" applyNumberFormat="1" applyFont="1" applyFill="1" applyBorder="1" applyAlignment="1" applyProtection="1">
      <alignment horizontal="center" vertical="center" wrapText="1"/>
      <protection locked="0"/>
    </xf>
    <xf numFmtId="40" fontId="11" fillId="3" borderId="9" xfId="0" applyNumberFormat="1" applyFont="1" applyFill="1" applyBorder="1" applyAlignment="1" applyProtection="1">
      <alignment horizontal="center"/>
      <protection locked="0"/>
    </xf>
    <xf numFmtId="40" fontId="5" fillId="3" borderId="5" xfId="0" applyNumberFormat="1" applyFont="1" applyFill="1" applyBorder="1" applyAlignment="1" applyProtection="1">
      <alignment horizontal="center" vertical="center" wrapText="1"/>
      <protection locked="0"/>
    </xf>
    <xf numFmtId="40" fontId="5" fillId="3" borderId="10" xfId="0" applyNumberFormat="1" applyFont="1" applyFill="1" applyBorder="1" applyAlignment="1" applyProtection="1">
      <alignment horizontal="center" vertical="center" wrapText="1"/>
      <protection locked="0"/>
    </xf>
    <xf numFmtId="40" fontId="11" fillId="3" borderId="11" xfId="0" applyNumberFormat="1" applyFont="1" applyFill="1" applyBorder="1" applyAlignment="1" applyProtection="1">
      <alignment horizontal="center"/>
      <protection locked="0"/>
    </xf>
    <xf numFmtId="40" fontId="5" fillId="3" borderId="12" xfId="0" applyNumberFormat="1" applyFont="1" applyFill="1" applyBorder="1" applyAlignment="1" applyProtection="1">
      <alignment horizontal="center" vertical="center" wrapText="1"/>
      <protection locked="0"/>
    </xf>
    <xf numFmtId="40" fontId="5" fillId="3" borderId="13" xfId="0" applyNumberFormat="1" applyFont="1" applyFill="1" applyBorder="1" applyAlignment="1" applyProtection="1">
      <alignment horizontal="center" vertical="center" wrapText="1"/>
      <protection locked="0"/>
    </xf>
    <xf numFmtId="40" fontId="11" fillId="3" borderId="6" xfId="0" applyNumberFormat="1" applyFont="1" applyFill="1" applyBorder="1" applyAlignment="1" applyProtection="1">
      <alignment horizontal="center" vertical="center"/>
      <protection locked="0"/>
    </xf>
    <xf numFmtId="40" fontId="11" fillId="3" borderId="23" xfId="0" applyNumberFormat="1" applyFont="1" applyFill="1" applyBorder="1" applyAlignment="1" applyProtection="1">
      <alignment horizontal="center" vertical="center"/>
      <protection locked="0"/>
    </xf>
    <xf numFmtId="40" fontId="11" fillId="3" borderId="7" xfId="0" applyNumberFormat="1" applyFont="1" applyFill="1" applyBorder="1" applyAlignment="1" applyProtection="1">
      <alignment horizontal="center" vertical="center"/>
      <protection locked="0"/>
    </xf>
    <xf numFmtId="40" fontId="11" fillId="3" borderId="15" xfId="0" applyNumberFormat="1" applyFont="1" applyFill="1" applyBorder="1" applyAlignment="1" applyProtection="1">
      <alignment horizontal="center" vertical="center"/>
      <protection locked="0"/>
    </xf>
    <xf numFmtId="40" fontId="11" fillId="3" borderId="9" xfId="0" applyNumberFormat="1" applyFont="1" applyFill="1" applyBorder="1" applyAlignment="1" applyProtection="1">
      <alignment horizontal="center" vertical="center"/>
      <protection locked="0"/>
    </xf>
    <xf numFmtId="40" fontId="11" fillId="3" borderId="24" xfId="0" applyNumberFormat="1" applyFont="1" applyFill="1" applyBorder="1" applyAlignment="1" applyProtection="1">
      <alignment horizontal="center" vertical="center"/>
      <protection locked="0"/>
    </xf>
    <xf numFmtId="40" fontId="11" fillId="3" borderId="5" xfId="0" applyNumberFormat="1" applyFont="1" applyFill="1" applyBorder="1" applyAlignment="1" applyProtection="1">
      <alignment horizontal="center" vertical="center"/>
      <protection locked="0"/>
    </xf>
    <xf numFmtId="40" fontId="11" fillId="3" borderId="14" xfId="0" applyNumberFormat="1" applyFont="1" applyFill="1" applyBorder="1" applyAlignment="1" applyProtection="1">
      <alignment horizontal="center" vertical="center"/>
      <protection locked="0"/>
    </xf>
    <xf numFmtId="40" fontId="11" fillId="3" borderId="11" xfId="0" applyNumberFormat="1" applyFont="1" applyFill="1" applyBorder="1" applyAlignment="1" applyProtection="1">
      <alignment horizontal="center" vertical="center"/>
      <protection locked="0"/>
    </xf>
    <xf numFmtId="40" fontId="11" fillId="3" borderId="12" xfId="0" applyNumberFormat="1" applyFont="1" applyFill="1" applyBorder="1" applyAlignment="1" applyProtection="1">
      <alignment horizontal="center" vertical="center"/>
      <protection locked="0"/>
    </xf>
    <xf numFmtId="40" fontId="11" fillId="3" borderId="25" xfId="0" applyNumberFormat="1" applyFont="1" applyFill="1" applyBorder="1" applyAlignment="1" applyProtection="1">
      <alignment horizontal="center" vertical="center"/>
      <protection locked="0"/>
    </xf>
    <xf numFmtId="40" fontId="11" fillId="3" borderId="23" xfId="2" applyNumberFormat="1" applyFont="1" applyFill="1" applyBorder="1" applyAlignment="1" applyProtection="1">
      <alignment horizontal="center" vertical="center"/>
      <protection locked="0"/>
    </xf>
    <xf numFmtId="40" fontId="11" fillId="3" borderId="8" xfId="2" applyNumberFormat="1" applyFont="1" applyFill="1" applyBorder="1" applyAlignment="1" applyProtection="1">
      <alignment horizontal="center" vertical="center"/>
      <protection locked="0"/>
    </xf>
    <xf numFmtId="40" fontId="11" fillId="3" borderId="24" xfId="2" applyNumberFormat="1" applyFont="1" applyFill="1" applyBorder="1" applyAlignment="1" applyProtection="1">
      <alignment horizontal="center" vertical="center"/>
      <protection locked="0"/>
    </xf>
    <xf numFmtId="40" fontId="11" fillId="3" borderId="10" xfId="2" applyNumberFormat="1" applyFont="1" applyFill="1" applyBorder="1" applyAlignment="1" applyProtection="1">
      <alignment horizontal="center" vertical="center"/>
      <protection locked="0"/>
    </xf>
    <xf numFmtId="40" fontId="11" fillId="3" borderId="25" xfId="2" applyNumberFormat="1" applyFont="1" applyFill="1" applyBorder="1" applyAlignment="1" applyProtection="1">
      <alignment horizontal="center" vertical="center"/>
      <protection locked="0"/>
    </xf>
    <xf numFmtId="40" fontId="11" fillId="3" borderId="13" xfId="2" applyNumberFormat="1" applyFont="1" applyFill="1" applyBorder="1" applyAlignment="1" applyProtection="1">
      <alignment horizontal="center" vertical="center"/>
      <protection locked="0"/>
    </xf>
    <xf numFmtId="40" fontId="11" fillId="4" borderId="38" xfId="0" applyNumberFormat="1" applyFont="1" applyFill="1" applyBorder="1" applyAlignment="1" applyProtection="1">
      <alignment horizontal="center" vertical="center"/>
      <protection locked="0"/>
    </xf>
    <xf numFmtId="40" fontId="11" fillId="4" borderId="39" xfId="0" applyNumberFormat="1" applyFont="1" applyFill="1" applyBorder="1" applyAlignment="1" applyProtection="1">
      <alignment horizontal="center" vertical="center"/>
      <protection locked="0"/>
    </xf>
    <xf numFmtId="40" fontId="11" fillId="4" borderId="40" xfId="0" applyNumberFormat="1" applyFont="1" applyFill="1" applyBorder="1" applyAlignment="1" applyProtection="1">
      <alignment horizontal="center" vertical="center"/>
      <protection locked="0"/>
    </xf>
    <xf numFmtId="40" fontId="11" fillId="3" borderId="13" xfId="0" applyNumberFormat="1" applyFont="1" applyFill="1" applyBorder="1" applyAlignment="1" applyProtection="1">
      <alignment horizontal="center" vertical="center"/>
      <protection locked="0"/>
    </xf>
    <xf numFmtId="9" fontId="11" fillId="4" borderId="13" xfId="1" applyFont="1" applyFill="1" applyBorder="1" applyAlignment="1">
      <alignment horizontal="center" vertical="center"/>
    </xf>
    <xf numFmtId="40" fontId="11" fillId="4" borderId="11" xfId="1" applyNumberFormat="1" applyFont="1" applyFill="1" applyBorder="1" applyAlignment="1">
      <alignment horizontal="center" vertical="center"/>
    </xf>
    <xf numFmtId="0" fontId="3" fillId="0" borderId="0" xfId="0" applyFont="1" applyAlignment="1">
      <alignment horizontal="left" vertical="center" wrapText="1"/>
    </xf>
    <xf numFmtId="0" fontId="12" fillId="0" borderId="0" xfId="0" applyFont="1" applyAlignment="1">
      <alignment horizontal="center" vertical="center" wrapText="1"/>
    </xf>
    <xf numFmtId="0" fontId="3" fillId="0" borderId="0" xfId="0" applyFont="1" applyAlignment="1">
      <alignment horizontal="center" wrapText="1"/>
    </xf>
    <xf numFmtId="0" fontId="3" fillId="0" borderId="0" xfId="0" applyFont="1" applyAlignment="1">
      <alignment horizontal="center" vertical="center" wrapText="1"/>
    </xf>
    <xf numFmtId="0" fontId="3" fillId="0" borderId="0" xfId="0" applyFont="1" applyAlignment="1">
      <alignment horizontal="left" vertical="top" wrapText="1"/>
    </xf>
  </cellXfs>
  <cellStyles count="4">
    <cellStyle name="Comma" xfId="3" builtinId="3"/>
    <cellStyle name="Currency" xfId="2" builtinId="4"/>
    <cellStyle name="Normal" xfId="0" builtinId="0"/>
    <cellStyle name="Per cent" xfId="1" builtinId="5"/>
  </cellStyles>
  <dxfs count="45">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numFmt numFmtId="13" formatCode="0%"/>
    </dxf>
    <dxf>
      <font>
        <b/>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numFmt numFmtId="164" formatCode="0.000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center" textRotation="0" wrapText="1" indent="0" justifyLastLine="0" shrinkToFit="0" readingOrder="0"/>
    </dxf>
    <dxf>
      <font>
        <strike val="0"/>
        <outline val="0"/>
        <shadow val="0"/>
        <u val="none"/>
        <vertAlign val="baseline"/>
        <sz val="11"/>
        <color theme="0"/>
        <name val="Calibri"/>
        <family val="2"/>
        <scheme val="minor"/>
      </font>
    </dxf>
    <dxf>
      <font>
        <b/>
        <i val="0"/>
        <strike val="0"/>
        <condense val="0"/>
        <extend val="0"/>
        <outline val="0"/>
        <shadow val="0"/>
        <u val="none"/>
        <vertAlign val="baseline"/>
        <sz val="11"/>
        <color theme="1"/>
        <name val="Calibri"/>
        <family val="2"/>
        <scheme val="minor"/>
      </font>
    </dxf>
  </dxfs>
  <tableStyles count="0" defaultTableStyle="TableStyleMedium9"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Vanessa Vooght" id="{38C1DD12-BEA1-48CC-B22B-3C6E98F17954}" userId="S::Vanessa.Vooght@localpartnerships.gov.uk::327a2a63-d919-4b25-93d2-095795468390"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F4EBF91-9C29-41F9-BDC5-B1AAFB796C56}" name="tbl_RAG_Rates" displayName="tbl_RAG_Rates" ref="I2:O9" totalsRowShown="0">
  <autoFilter ref="I2:O9" xr:uid="{2F4EBF91-9C29-41F9-BDC5-B1AAFB796C56}"/>
  <tableColumns count="7">
    <tableColumn id="1" xr3:uid="{CAEEB86E-8454-426E-B9EA-2908D2CA6CDC}" name="Category"/>
    <tableColumn id="2" xr3:uid="{BFBBD533-7B3D-493B-BD02-1C407EE8D925}" name="RED &lt; (£)"/>
    <tableColumn id="3" xr3:uid="{4421366E-D1C0-4E93-B500-0F682C685404}" name="RED &gt; (£)"/>
    <tableColumn id="4" xr3:uid="{ECBA839F-7F17-4CFD-914E-C00FA4549270}" name="Amber Max (£)"/>
    <tableColumn id="5" xr3:uid="{A9B07D77-035B-46B2-ABE7-173672D0AEFB}" name="Amber Min (£)"/>
    <tableColumn id="6" xr3:uid="{13C825C5-09D2-4EFA-AA54-5D3DC382089A}" name="Green Max (£)"/>
    <tableColumn id="7" xr3:uid="{F8BB5A18-6864-4C63-A83D-2778B362FCF2}" name="Green Min (£)"/>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E3592F-6318-4A6D-A396-08BD85238125}" name="Table1" displayName="Table1" ref="D2:D33" totalsRowShown="0" headerRowDxfId="44">
  <autoFilter ref="D2:D33" xr:uid="{70E3592F-6318-4A6D-A396-08BD85238125}"/>
  <tableColumns count="1">
    <tableColumn id="1" xr3:uid="{1EAAB9B3-D57E-45DC-8CFE-5A3F0CB5E50A}" name="Project type"/>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FB948F9-D360-4D80-8773-D85D1F9D8201}" name="Table4" displayName="Table4" ref="F2:G18" totalsRowShown="0" headerRowDxfId="43">
  <autoFilter ref="F2:G18" xr:uid="{4FB948F9-D360-4D80-8773-D85D1F9D8201}"/>
  <tableColumns count="2">
    <tableColumn id="1" xr3:uid="{A708EC5F-947C-49C3-803C-F2DC5A613CCA}" name="Energy" dataDxfId="42"/>
    <tableColumn id="2" xr3:uid="{4C40A45F-6A41-4EB7-8F76-AF2870E852DA}" name="kg CO2e" dataDxfId="41"/>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C398C0A-6675-46DA-9A8A-7D358C4D9E73}" name="Table5" displayName="Table5" ref="Q2:R6" totalsRowShown="0" headerRowDxfId="40">
  <autoFilter ref="Q2:R6" xr:uid="{0C398C0A-6675-46DA-9A8A-7D358C4D9E73}"/>
  <tableColumns count="2">
    <tableColumn id="1" xr3:uid="{4CE81DD1-C40D-4DFA-90A4-68AAABEF72AF}" name="Match Funding"/>
    <tableColumn id="2" xr3:uid="{664966F2-B8D2-4955-97F3-C3629F92CF69}" name="Level" dataDxfId="39"/>
  </tableColumns>
  <tableStyleInfo name="TableStyleLight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1" dT="2026-03-16T19:21:54.14" personId="{38C1DD12-BEA1-48CC-B22B-3C6E98F17954}" id="{212826D1-4F22-491E-9165-626427FC9013}">
    <text>Check with internal handbook</text>
  </threadedComment>
</ThreadedComment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7" Type="http://schemas.microsoft.com/office/2017/10/relationships/threadedComment" Target="../threadedComments/threadedComment1.xml"/><Relationship Id="rId2" Type="http://schemas.openxmlformats.org/officeDocument/2006/relationships/table" Target="../tables/table1.xml"/><Relationship Id="rId1" Type="http://schemas.openxmlformats.org/officeDocument/2006/relationships/vmlDrawing" Target="../drawings/vmlDrawing1.vml"/><Relationship Id="rId6" Type="http://schemas.openxmlformats.org/officeDocument/2006/relationships/comments" Target="../comments1.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C25D0-CADC-470E-AC24-B6927C44F6BB}">
  <dimension ref="B1:N105"/>
  <sheetViews>
    <sheetView showGridLines="0" topLeftCell="A34" zoomScale="85" zoomScaleNormal="85" workbookViewId="0">
      <selection activeCell="R34" sqref="R34"/>
    </sheetView>
  </sheetViews>
  <sheetFormatPr defaultColWidth="8.77734375" defaultRowHeight="14.4" zeroHeight="1" x14ac:dyDescent="0.3"/>
  <cols>
    <col min="1" max="1" width="2.77734375" style="2" customWidth="1"/>
    <col min="2" max="6" width="8.77734375" style="2" customWidth="1"/>
    <col min="7" max="7" width="9.77734375" style="2" customWidth="1"/>
    <col min="8" max="14" width="8.77734375" style="2" customWidth="1"/>
    <col min="15" max="15" width="2.44140625" style="2" customWidth="1"/>
    <col min="16" max="16384" width="8.77734375" style="2"/>
  </cols>
  <sheetData>
    <row r="1" spans="2:14" x14ac:dyDescent="0.3"/>
    <row r="2" spans="2:14" ht="15.6" x14ac:dyDescent="0.3">
      <c r="B2" s="3" t="s">
        <v>129</v>
      </c>
    </row>
    <row r="3" spans="2:14" x14ac:dyDescent="0.3"/>
    <row r="4" spans="2:14" x14ac:dyDescent="0.3">
      <c r="B4" s="196" t="s">
        <v>130</v>
      </c>
      <c r="C4" s="196"/>
      <c r="D4" s="196"/>
      <c r="E4" s="196"/>
      <c r="F4" s="196"/>
      <c r="G4" s="196"/>
      <c r="H4" s="196"/>
      <c r="I4" s="196"/>
      <c r="J4" s="196"/>
      <c r="K4" s="196"/>
      <c r="L4" s="196"/>
      <c r="M4" s="196"/>
      <c r="N4" s="196"/>
    </row>
    <row r="5" spans="2:14" ht="30.45" customHeight="1" x14ac:dyDescent="0.3">
      <c r="B5" s="196"/>
      <c r="C5" s="196"/>
      <c r="D5" s="196"/>
      <c r="E5" s="196"/>
      <c r="F5" s="196"/>
      <c r="G5" s="196"/>
      <c r="H5" s="196"/>
      <c r="I5" s="196"/>
      <c r="J5" s="196"/>
      <c r="K5" s="196"/>
      <c r="L5" s="196"/>
      <c r="M5" s="196"/>
      <c r="N5" s="196"/>
    </row>
    <row r="6" spans="2:14" ht="15.45" customHeight="1" x14ac:dyDescent="0.3">
      <c r="B6" s="13"/>
      <c r="C6" s="13"/>
      <c r="D6" s="13"/>
      <c r="E6" s="13"/>
      <c r="F6" s="13"/>
      <c r="G6" s="13"/>
      <c r="H6" s="13"/>
      <c r="I6" s="13"/>
      <c r="J6" s="13"/>
      <c r="K6" s="13"/>
      <c r="L6" s="13"/>
      <c r="M6" s="13"/>
      <c r="N6" s="13"/>
    </row>
    <row r="7" spans="2:14" ht="31.05" customHeight="1" x14ac:dyDescent="0.3">
      <c r="B7" s="197" t="s">
        <v>237</v>
      </c>
      <c r="C7" s="197"/>
      <c r="D7" s="197"/>
      <c r="E7" s="197"/>
      <c r="F7" s="197"/>
      <c r="G7" s="197"/>
      <c r="H7" s="197"/>
      <c r="I7" s="197"/>
      <c r="J7" s="197"/>
      <c r="K7" s="197"/>
      <c r="L7" s="197"/>
      <c r="M7" s="197"/>
      <c r="N7" s="197"/>
    </row>
    <row r="8" spans="2:14" x14ac:dyDescent="0.3"/>
    <row r="9" spans="2:14" x14ac:dyDescent="0.3">
      <c r="B9" s="4" t="s">
        <v>131</v>
      </c>
    </row>
    <row r="10" spans="2:14" x14ac:dyDescent="0.3"/>
    <row r="11" spans="2:14" x14ac:dyDescent="0.3">
      <c r="B11" s="198" t="s">
        <v>203</v>
      </c>
      <c r="C11" s="198"/>
      <c r="D11" s="198"/>
      <c r="E11" s="198"/>
      <c r="F11" s="198"/>
      <c r="G11" s="198"/>
      <c r="H11" s="198"/>
      <c r="I11" s="198"/>
      <c r="J11" s="198"/>
      <c r="K11" s="198"/>
      <c r="L11" s="198"/>
      <c r="M11" s="198"/>
      <c r="N11" s="198"/>
    </row>
    <row r="12" spans="2:14" ht="108" customHeight="1" x14ac:dyDescent="0.3">
      <c r="B12" s="198"/>
      <c r="C12" s="198"/>
      <c r="D12" s="198"/>
      <c r="E12" s="198"/>
      <c r="F12" s="198"/>
      <c r="G12" s="198"/>
      <c r="H12" s="198"/>
      <c r="I12" s="198"/>
      <c r="J12" s="198"/>
      <c r="K12" s="198"/>
      <c r="L12" s="198"/>
      <c r="M12" s="198"/>
      <c r="N12" s="198"/>
    </row>
    <row r="13" spans="2:14" x14ac:dyDescent="0.3">
      <c r="B13" s="23"/>
      <c r="C13" s="23"/>
      <c r="D13" s="23"/>
      <c r="E13" s="23"/>
      <c r="F13" s="23"/>
      <c r="G13" s="23"/>
      <c r="H13" s="23"/>
      <c r="I13" s="23"/>
      <c r="J13" s="23"/>
      <c r="K13" s="23"/>
      <c r="L13" s="23"/>
      <c r="M13" s="23"/>
      <c r="N13" s="23"/>
    </row>
    <row r="14" spans="2:14" x14ac:dyDescent="0.3">
      <c r="B14" s="4" t="s">
        <v>132</v>
      </c>
    </row>
    <row r="15" spans="2:14" x14ac:dyDescent="0.3">
      <c r="B15" s="4"/>
    </row>
    <row r="16" spans="2:14" ht="14.55" customHeight="1" x14ac:dyDescent="0.3">
      <c r="B16" s="199" t="s">
        <v>204</v>
      </c>
      <c r="C16" s="199"/>
      <c r="D16" s="199"/>
      <c r="E16" s="199"/>
      <c r="F16" s="199"/>
      <c r="G16" s="199"/>
      <c r="H16" s="199"/>
      <c r="I16" s="199"/>
      <c r="J16" s="199"/>
      <c r="K16" s="199"/>
      <c r="L16" s="199"/>
      <c r="M16" s="199"/>
      <c r="N16" s="199"/>
    </row>
    <row r="17" spans="2:14" x14ac:dyDescent="0.3">
      <c r="B17" s="199"/>
      <c r="C17" s="199"/>
      <c r="D17" s="199"/>
      <c r="E17" s="199"/>
      <c r="F17" s="199"/>
      <c r="G17" s="199"/>
      <c r="H17" s="199"/>
      <c r="I17" s="199"/>
      <c r="J17" s="199"/>
      <c r="K17" s="199"/>
      <c r="L17" s="199"/>
      <c r="M17" s="199"/>
      <c r="N17" s="199"/>
    </row>
    <row r="18" spans="2:14" ht="14.55" customHeight="1" x14ac:dyDescent="0.3">
      <c r="B18" s="199"/>
      <c r="C18" s="199"/>
      <c r="D18" s="199"/>
      <c r="E18" s="199"/>
      <c r="F18" s="199"/>
      <c r="G18" s="199"/>
      <c r="H18" s="199"/>
      <c r="I18" s="199"/>
      <c r="J18" s="199"/>
      <c r="K18" s="199"/>
      <c r="L18" s="199"/>
      <c r="M18" s="199"/>
      <c r="N18" s="199"/>
    </row>
    <row r="19" spans="2:14" ht="33.450000000000003" customHeight="1" x14ac:dyDescent="0.3">
      <c r="B19" s="199"/>
      <c r="C19" s="199"/>
      <c r="D19" s="199"/>
      <c r="E19" s="199"/>
      <c r="F19" s="199"/>
      <c r="G19" s="199"/>
      <c r="H19" s="199"/>
      <c r="I19" s="199"/>
      <c r="J19" s="199"/>
      <c r="K19" s="199"/>
      <c r="L19" s="199"/>
      <c r="M19" s="199"/>
      <c r="N19" s="199"/>
    </row>
    <row r="20" spans="2:14" ht="14.55" customHeight="1" x14ac:dyDescent="0.3">
      <c r="B20" s="24"/>
      <c r="C20" s="24"/>
      <c r="D20" s="24"/>
      <c r="E20" s="24"/>
      <c r="F20" s="24"/>
      <c r="G20" s="24"/>
      <c r="H20" s="24"/>
      <c r="I20" s="24"/>
      <c r="J20" s="24"/>
      <c r="K20" s="24"/>
      <c r="L20" s="24"/>
      <c r="M20" s="24"/>
      <c r="N20" s="24"/>
    </row>
    <row r="21" spans="2:14" x14ac:dyDescent="0.3">
      <c r="B21" s="4" t="s">
        <v>111</v>
      </c>
    </row>
    <row r="22" spans="2:14" x14ac:dyDescent="0.3"/>
    <row r="23" spans="2:14" ht="14.55" customHeight="1" x14ac:dyDescent="0.3">
      <c r="B23" s="195" t="s">
        <v>214</v>
      </c>
      <c r="C23" s="195"/>
      <c r="D23" s="195"/>
      <c r="E23" s="195"/>
      <c r="F23" s="195"/>
      <c r="G23" s="195"/>
      <c r="H23" s="195"/>
      <c r="I23" s="195"/>
      <c r="J23" s="195"/>
      <c r="K23" s="195"/>
      <c r="L23" s="195"/>
      <c r="M23" s="195"/>
      <c r="N23" s="195"/>
    </row>
    <row r="24" spans="2:14" x14ac:dyDescent="0.3">
      <c r="B24" s="195"/>
      <c r="C24" s="195"/>
      <c r="D24" s="195"/>
      <c r="E24" s="195"/>
      <c r="F24" s="195"/>
      <c r="G24" s="195"/>
      <c r="H24" s="195"/>
      <c r="I24" s="195"/>
      <c r="J24" s="195"/>
      <c r="K24" s="195"/>
      <c r="L24" s="195"/>
      <c r="M24" s="195"/>
      <c r="N24" s="195"/>
    </row>
    <row r="25" spans="2:14" x14ac:dyDescent="0.3">
      <c r="B25" s="195"/>
      <c r="C25" s="195"/>
      <c r="D25" s="195"/>
      <c r="E25" s="195"/>
      <c r="F25" s="195"/>
      <c r="G25" s="195"/>
      <c r="H25" s="195"/>
      <c r="I25" s="195"/>
      <c r="J25" s="195"/>
      <c r="K25" s="195"/>
      <c r="L25" s="195"/>
      <c r="M25" s="195"/>
      <c r="N25" s="195"/>
    </row>
    <row r="26" spans="2:14" ht="58.05" customHeight="1" x14ac:dyDescent="0.3">
      <c r="B26" s="195"/>
      <c r="C26" s="195"/>
      <c r="D26" s="195"/>
      <c r="E26" s="195"/>
      <c r="F26" s="195"/>
      <c r="G26" s="195"/>
      <c r="H26" s="195"/>
      <c r="I26" s="195"/>
      <c r="J26" s="195"/>
      <c r="K26" s="195"/>
      <c r="L26" s="195"/>
      <c r="M26" s="195"/>
      <c r="N26" s="195"/>
    </row>
    <row r="27" spans="2:14" x14ac:dyDescent="0.3">
      <c r="B27" s="4"/>
    </row>
    <row r="28" spans="2:14" x14ac:dyDescent="0.3">
      <c r="B28" s="4" t="s">
        <v>133</v>
      </c>
    </row>
    <row r="29" spans="2:14" x14ac:dyDescent="0.3"/>
    <row r="30" spans="2:14" ht="112.05" customHeight="1" x14ac:dyDescent="0.3">
      <c r="B30" s="195" t="s">
        <v>216</v>
      </c>
      <c r="C30" s="195"/>
      <c r="D30" s="195"/>
      <c r="E30" s="195"/>
      <c r="F30" s="195"/>
      <c r="G30" s="195"/>
      <c r="H30" s="195"/>
      <c r="I30" s="195"/>
      <c r="J30" s="195"/>
      <c r="K30" s="195"/>
      <c r="L30" s="195"/>
      <c r="M30" s="195"/>
      <c r="N30" s="195"/>
    </row>
    <row r="31" spans="2:14" x14ac:dyDescent="0.3">
      <c r="B31" s="133"/>
      <c r="C31" s="133"/>
      <c r="D31" s="133"/>
      <c r="E31" s="133"/>
      <c r="F31" s="133"/>
      <c r="G31" s="133"/>
      <c r="H31" s="133"/>
      <c r="I31" s="133"/>
      <c r="J31" s="133"/>
      <c r="K31" s="133"/>
      <c r="L31" s="133"/>
      <c r="M31" s="133"/>
      <c r="N31" s="133"/>
    </row>
    <row r="32" spans="2:14" x14ac:dyDescent="0.3">
      <c r="B32" s="4" t="s">
        <v>205</v>
      </c>
      <c r="C32" s="133"/>
      <c r="D32" s="133"/>
      <c r="E32" s="133"/>
      <c r="F32" s="133"/>
      <c r="G32" s="133"/>
      <c r="H32" s="133"/>
      <c r="I32" s="133"/>
      <c r="J32" s="133"/>
      <c r="K32" s="133"/>
      <c r="L32" s="133"/>
      <c r="M32" s="133"/>
      <c r="N32" s="133"/>
    </row>
    <row r="33" spans="2:14" x14ac:dyDescent="0.3">
      <c r="B33" s="133"/>
      <c r="C33" s="133"/>
      <c r="D33" s="133"/>
      <c r="E33" s="133"/>
      <c r="F33" s="133"/>
      <c r="G33" s="133"/>
      <c r="H33" s="133"/>
      <c r="I33" s="133"/>
      <c r="J33" s="133"/>
      <c r="K33" s="133"/>
      <c r="L33" s="133"/>
      <c r="M33" s="133"/>
      <c r="N33" s="133"/>
    </row>
    <row r="34" spans="2:14" ht="315.45" customHeight="1" x14ac:dyDescent="0.3">
      <c r="B34" s="199" t="s">
        <v>238</v>
      </c>
      <c r="C34" s="199"/>
      <c r="D34" s="199"/>
      <c r="E34" s="199"/>
      <c r="F34" s="199"/>
      <c r="G34" s="199"/>
      <c r="H34" s="199"/>
      <c r="I34" s="199"/>
      <c r="J34" s="199"/>
      <c r="K34" s="199"/>
      <c r="L34" s="199"/>
      <c r="M34" s="199"/>
      <c r="N34" s="199"/>
    </row>
    <row r="35" spans="2:14" x14ac:dyDescent="0.3">
      <c r="B35" s="133"/>
      <c r="C35" s="133"/>
      <c r="D35" s="133"/>
      <c r="E35" s="133"/>
      <c r="F35" s="133"/>
      <c r="G35" s="133"/>
      <c r="H35" s="133"/>
      <c r="I35" s="133"/>
      <c r="J35" s="133"/>
      <c r="K35" s="133"/>
      <c r="L35" s="133"/>
      <c r="M35" s="133"/>
      <c r="N35" s="133"/>
    </row>
    <row r="36" spans="2:14" x14ac:dyDescent="0.3">
      <c r="B36" s="4" t="s">
        <v>206</v>
      </c>
      <c r="C36" s="133"/>
      <c r="D36" s="133"/>
      <c r="E36" s="133"/>
      <c r="F36" s="133"/>
      <c r="G36" s="133"/>
      <c r="H36" s="133"/>
      <c r="I36" s="133"/>
      <c r="J36" s="133"/>
      <c r="K36" s="133"/>
      <c r="L36" s="133"/>
      <c r="M36" s="133"/>
      <c r="N36" s="133"/>
    </row>
    <row r="37" spans="2:14" x14ac:dyDescent="0.3">
      <c r="B37" s="133"/>
      <c r="C37" s="133"/>
      <c r="D37" s="133"/>
      <c r="E37" s="133"/>
      <c r="F37" s="133"/>
      <c r="G37" s="133"/>
      <c r="H37" s="133"/>
      <c r="I37" s="133"/>
      <c r="J37" s="133"/>
      <c r="K37" s="133"/>
      <c r="L37" s="133"/>
      <c r="M37" s="133"/>
      <c r="N37" s="133"/>
    </row>
    <row r="38" spans="2:14" ht="171.45" customHeight="1" x14ac:dyDescent="0.3">
      <c r="B38" s="199" t="s">
        <v>207</v>
      </c>
      <c r="C38" s="199"/>
      <c r="D38" s="199"/>
      <c r="E38" s="199"/>
      <c r="F38" s="199"/>
      <c r="G38" s="199"/>
      <c r="H38" s="199"/>
      <c r="I38" s="199"/>
      <c r="J38" s="199"/>
      <c r="K38" s="199"/>
      <c r="L38" s="199"/>
      <c r="M38" s="199"/>
      <c r="N38" s="199"/>
    </row>
    <row r="39" spans="2:14" x14ac:dyDescent="0.3">
      <c r="B39" s="4" t="s">
        <v>208</v>
      </c>
      <c r="C39" s="133"/>
      <c r="D39" s="133"/>
      <c r="E39" s="133"/>
      <c r="F39" s="133"/>
      <c r="G39" s="133"/>
      <c r="H39" s="133"/>
      <c r="I39" s="133"/>
      <c r="J39" s="133"/>
      <c r="K39" s="133"/>
      <c r="L39" s="133"/>
      <c r="M39" s="133"/>
      <c r="N39" s="133"/>
    </row>
    <row r="40" spans="2:14" x14ac:dyDescent="0.3">
      <c r="B40" s="133"/>
      <c r="C40" s="133"/>
      <c r="D40" s="133"/>
      <c r="E40" s="133"/>
      <c r="F40" s="133"/>
      <c r="G40" s="133"/>
      <c r="H40" s="133"/>
      <c r="I40" s="133"/>
      <c r="J40" s="133"/>
      <c r="K40" s="133"/>
      <c r="L40" s="133"/>
      <c r="M40" s="133"/>
      <c r="N40" s="133"/>
    </row>
    <row r="41" spans="2:14" ht="106.5" customHeight="1" x14ac:dyDescent="0.3">
      <c r="B41" s="199" t="s">
        <v>209</v>
      </c>
      <c r="C41" s="199"/>
      <c r="D41" s="199"/>
      <c r="E41" s="199"/>
      <c r="F41" s="199"/>
      <c r="G41" s="199"/>
      <c r="H41" s="199"/>
      <c r="I41" s="199"/>
      <c r="J41" s="199"/>
      <c r="K41" s="199"/>
      <c r="L41" s="199"/>
      <c r="M41" s="199"/>
      <c r="N41" s="199"/>
    </row>
    <row r="42" spans="2:14" x14ac:dyDescent="0.3">
      <c r="B42" s="4" t="s">
        <v>210</v>
      </c>
      <c r="C42" s="133"/>
      <c r="D42" s="133"/>
      <c r="E42" s="133"/>
      <c r="F42" s="133"/>
      <c r="G42" s="133"/>
      <c r="H42" s="133"/>
      <c r="I42" s="133"/>
      <c r="J42" s="133"/>
      <c r="K42" s="133"/>
      <c r="L42" s="133"/>
      <c r="M42" s="133"/>
      <c r="N42" s="133"/>
    </row>
    <row r="43" spans="2:14" x14ac:dyDescent="0.3">
      <c r="B43" s="133"/>
      <c r="C43" s="133"/>
      <c r="D43" s="133"/>
      <c r="E43" s="133"/>
      <c r="F43" s="133"/>
      <c r="G43" s="133"/>
      <c r="H43" s="133"/>
      <c r="I43" s="133"/>
      <c r="J43" s="133"/>
      <c r="K43" s="133"/>
      <c r="L43" s="133"/>
      <c r="M43" s="133"/>
      <c r="N43" s="133"/>
    </row>
    <row r="44" spans="2:14" ht="33.450000000000003" customHeight="1" x14ac:dyDescent="0.3">
      <c r="B44" s="199" t="s">
        <v>211</v>
      </c>
      <c r="C44" s="199"/>
      <c r="D44" s="199"/>
      <c r="E44" s="199"/>
      <c r="F44" s="199"/>
      <c r="G44" s="199"/>
      <c r="H44" s="199"/>
      <c r="I44" s="199"/>
      <c r="J44" s="199"/>
      <c r="K44" s="199"/>
      <c r="L44" s="199"/>
      <c r="M44" s="199"/>
      <c r="N44" s="133"/>
    </row>
    <row r="45" spans="2:14" x14ac:dyDescent="0.3">
      <c r="B45" s="4" t="s">
        <v>212</v>
      </c>
      <c r="C45" s="133"/>
      <c r="D45" s="133"/>
      <c r="E45" s="133"/>
      <c r="F45" s="133"/>
      <c r="G45" s="133"/>
      <c r="H45" s="133"/>
      <c r="I45" s="133"/>
      <c r="J45" s="133"/>
      <c r="K45" s="133"/>
      <c r="L45" s="133"/>
      <c r="M45" s="133"/>
      <c r="N45" s="133"/>
    </row>
    <row r="46" spans="2:14" x14ac:dyDescent="0.3">
      <c r="B46" s="133"/>
      <c r="C46" s="133"/>
      <c r="D46" s="133"/>
      <c r="E46" s="133"/>
      <c r="F46" s="133"/>
      <c r="G46" s="133"/>
      <c r="H46" s="133"/>
      <c r="I46" s="133"/>
      <c r="J46" s="133"/>
      <c r="K46" s="133"/>
      <c r="L46" s="133"/>
      <c r="M46" s="133"/>
      <c r="N46" s="133"/>
    </row>
    <row r="47" spans="2:14" ht="363.45" customHeight="1" x14ac:dyDescent="0.3">
      <c r="B47" s="199" t="s">
        <v>219</v>
      </c>
      <c r="C47" s="199"/>
      <c r="D47" s="199"/>
      <c r="E47" s="199"/>
      <c r="F47" s="199"/>
      <c r="G47" s="199"/>
      <c r="H47" s="199"/>
      <c r="I47" s="199"/>
      <c r="J47" s="199"/>
      <c r="K47" s="199"/>
      <c r="L47" s="199"/>
      <c r="M47" s="199"/>
      <c r="N47" s="199"/>
    </row>
    <row r="48" spans="2:14" ht="105" customHeight="1" x14ac:dyDescent="0.3">
      <c r="B48" s="199" t="s">
        <v>215</v>
      </c>
      <c r="C48" s="199"/>
      <c r="D48" s="199"/>
      <c r="E48" s="199"/>
      <c r="F48" s="199"/>
      <c r="G48" s="199"/>
      <c r="H48" s="199"/>
      <c r="I48" s="199"/>
      <c r="J48" s="199"/>
      <c r="K48" s="199"/>
      <c r="L48" s="199"/>
      <c r="M48" s="199"/>
      <c r="N48" s="199"/>
    </row>
    <row r="49" spans="2:14" x14ac:dyDescent="0.3">
      <c r="B49" s="98"/>
      <c r="C49" s="14"/>
      <c r="D49" s="14"/>
      <c r="E49" s="14"/>
      <c r="F49" s="14"/>
      <c r="G49" s="14"/>
      <c r="H49" s="14"/>
      <c r="I49" s="14"/>
      <c r="J49" s="14"/>
      <c r="K49" s="14"/>
      <c r="L49" s="14"/>
      <c r="M49" s="14"/>
      <c r="N49" s="14"/>
    </row>
    <row r="50" spans="2:14" x14ac:dyDescent="0.3">
      <c r="B50" s="4" t="s">
        <v>113</v>
      </c>
    </row>
    <row r="51" spans="2:14" x14ac:dyDescent="0.3">
      <c r="B51" s="4"/>
    </row>
    <row r="52" spans="2:14" ht="14.55" customHeight="1" x14ac:dyDescent="0.3">
      <c r="B52" s="195" t="s">
        <v>213</v>
      </c>
      <c r="C52" s="195"/>
      <c r="D52" s="195"/>
      <c r="E52" s="195"/>
      <c r="F52" s="195"/>
      <c r="G52" s="195"/>
      <c r="H52" s="195"/>
      <c r="I52" s="195"/>
      <c r="J52" s="195"/>
      <c r="K52" s="195"/>
      <c r="L52" s="195"/>
      <c r="M52" s="195"/>
      <c r="N52" s="195"/>
    </row>
    <row r="53" spans="2:14" x14ac:dyDescent="0.3">
      <c r="B53" s="195"/>
      <c r="C53" s="195"/>
      <c r="D53" s="195"/>
      <c r="E53" s="195"/>
      <c r="F53" s="195"/>
      <c r="G53" s="195"/>
      <c r="H53" s="195"/>
      <c r="I53" s="195"/>
      <c r="J53" s="195"/>
      <c r="K53" s="195"/>
      <c r="L53" s="195"/>
      <c r="M53" s="195"/>
      <c r="N53" s="195"/>
    </row>
    <row r="54" spans="2:14" x14ac:dyDescent="0.3">
      <c r="B54" s="195"/>
      <c r="C54" s="195"/>
      <c r="D54" s="195"/>
      <c r="E54" s="195"/>
      <c r="F54" s="195"/>
      <c r="G54" s="195"/>
      <c r="H54" s="195"/>
      <c r="I54" s="195"/>
      <c r="J54" s="195"/>
      <c r="K54" s="195"/>
      <c r="L54" s="195"/>
      <c r="M54" s="195"/>
      <c r="N54" s="195"/>
    </row>
    <row r="55" spans="2:14" x14ac:dyDescent="0.3">
      <c r="B55" s="195"/>
      <c r="C55" s="195"/>
      <c r="D55" s="195"/>
      <c r="E55" s="195"/>
      <c r="F55" s="195"/>
      <c r="G55" s="195"/>
      <c r="H55" s="195"/>
      <c r="I55" s="195"/>
      <c r="J55" s="195"/>
      <c r="K55" s="195"/>
      <c r="L55" s="195"/>
      <c r="M55" s="195"/>
      <c r="N55" s="195"/>
    </row>
    <row r="56" spans="2:14" x14ac:dyDescent="0.3">
      <c r="B56" s="195"/>
      <c r="C56" s="195"/>
      <c r="D56" s="195"/>
      <c r="E56" s="195"/>
      <c r="F56" s="195"/>
      <c r="G56" s="195"/>
      <c r="H56" s="195"/>
      <c r="I56" s="195"/>
      <c r="J56" s="195"/>
      <c r="K56" s="195"/>
      <c r="L56" s="195"/>
      <c r="M56" s="195"/>
      <c r="N56" s="195"/>
    </row>
    <row r="57" spans="2:14" x14ac:dyDescent="0.3">
      <c r="B57" s="195"/>
      <c r="C57" s="195"/>
      <c r="D57" s="195"/>
      <c r="E57" s="195"/>
      <c r="F57" s="195"/>
      <c r="G57" s="195"/>
      <c r="H57" s="195"/>
      <c r="I57" s="195"/>
      <c r="J57" s="195"/>
      <c r="K57" s="195"/>
      <c r="L57" s="195"/>
      <c r="M57" s="195"/>
      <c r="N57" s="195"/>
    </row>
    <row r="58" spans="2:14" x14ac:dyDescent="0.3">
      <c r="B58" s="195"/>
      <c r="C58" s="195"/>
      <c r="D58" s="195"/>
      <c r="E58" s="195"/>
      <c r="F58" s="195"/>
      <c r="G58" s="195"/>
      <c r="H58" s="195"/>
      <c r="I58" s="195"/>
      <c r="J58" s="195"/>
      <c r="K58" s="195"/>
      <c r="L58" s="195"/>
      <c r="M58" s="195"/>
      <c r="N58" s="195"/>
    </row>
    <row r="59" spans="2:14" x14ac:dyDescent="0.3">
      <c r="B59" s="195"/>
      <c r="C59" s="195"/>
      <c r="D59" s="195"/>
      <c r="E59" s="195"/>
      <c r="F59" s="195"/>
      <c r="G59" s="195"/>
      <c r="H59" s="195"/>
      <c r="I59" s="195"/>
      <c r="J59" s="195"/>
      <c r="K59" s="195"/>
      <c r="L59" s="195"/>
      <c r="M59" s="195"/>
      <c r="N59" s="195"/>
    </row>
    <row r="60" spans="2:14" x14ac:dyDescent="0.3">
      <c r="B60" s="195"/>
      <c r="C60" s="195"/>
      <c r="D60" s="195"/>
      <c r="E60" s="195"/>
      <c r="F60" s="195"/>
      <c r="G60" s="195"/>
      <c r="H60" s="195"/>
      <c r="I60" s="195"/>
      <c r="J60" s="195"/>
      <c r="K60" s="195"/>
      <c r="L60" s="195"/>
      <c r="M60" s="195"/>
      <c r="N60" s="195"/>
    </row>
    <row r="61" spans="2:14" x14ac:dyDescent="0.3">
      <c r="B61" s="195"/>
      <c r="C61" s="195"/>
      <c r="D61" s="195"/>
      <c r="E61" s="195"/>
      <c r="F61" s="195"/>
      <c r="G61" s="195"/>
      <c r="H61" s="195"/>
      <c r="I61" s="195"/>
      <c r="J61" s="195"/>
      <c r="K61" s="195"/>
      <c r="L61" s="195"/>
      <c r="M61" s="195"/>
      <c r="N61" s="195"/>
    </row>
    <row r="62" spans="2:14" x14ac:dyDescent="0.3">
      <c r="B62" s="195"/>
      <c r="C62" s="195"/>
      <c r="D62" s="195"/>
      <c r="E62" s="195"/>
      <c r="F62" s="195"/>
      <c r="G62" s="195"/>
      <c r="H62" s="195"/>
      <c r="I62" s="195"/>
      <c r="J62" s="195"/>
      <c r="K62" s="195"/>
      <c r="L62" s="195"/>
      <c r="M62" s="195"/>
      <c r="N62" s="195"/>
    </row>
    <row r="63" spans="2:14" x14ac:dyDescent="0.3">
      <c r="B63" s="195"/>
      <c r="C63" s="195"/>
      <c r="D63" s="195"/>
      <c r="E63" s="195"/>
      <c r="F63" s="195"/>
      <c r="G63" s="195"/>
      <c r="H63" s="195"/>
      <c r="I63" s="195"/>
      <c r="J63" s="195"/>
      <c r="K63" s="195"/>
      <c r="L63" s="195"/>
      <c r="M63" s="195"/>
      <c r="N63" s="195"/>
    </row>
    <row r="64" spans="2:14" x14ac:dyDescent="0.3">
      <c r="B64" s="195"/>
      <c r="C64" s="195"/>
      <c r="D64" s="195"/>
      <c r="E64" s="195"/>
      <c r="F64" s="195"/>
      <c r="G64" s="195"/>
      <c r="H64" s="195"/>
      <c r="I64" s="195"/>
      <c r="J64" s="195"/>
      <c r="K64" s="195"/>
      <c r="L64" s="195"/>
      <c r="M64" s="195"/>
      <c r="N64" s="195"/>
    </row>
    <row r="65" spans="2:14" x14ac:dyDescent="0.3">
      <c r="B65" s="195"/>
      <c r="C65" s="195"/>
      <c r="D65" s="195"/>
      <c r="E65" s="195"/>
      <c r="F65" s="195"/>
      <c r="G65" s="195"/>
      <c r="H65" s="195"/>
      <c r="I65" s="195"/>
      <c r="J65" s="195"/>
      <c r="K65" s="195"/>
      <c r="L65" s="195"/>
      <c r="M65" s="195"/>
      <c r="N65" s="195"/>
    </row>
    <row r="66" spans="2:14" x14ac:dyDescent="0.3">
      <c r="B66" s="195"/>
      <c r="C66" s="195"/>
      <c r="D66" s="195"/>
      <c r="E66" s="195"/>
      <c r="F66" s="195"/>
      <c r="G66" s="195"/>
      <c r="H66" s="195"/>
      <c r="I66" s="195"/>
      <c r="J66" s="195"/>
      <c r="K66" s="195"/>
      <c r="L66" s="195"/>
      <c r="M66" s="195"/>
      <c r="N66" s="195"/>
    </row>
    <row r="67" spans="2:14" x14ac:dyDescent="0.3">
      <c r="B67" s="5"/>
    </row>
    <row r="68" spans="2:14" ht="23.4" x14ac:dyDescent="0.3">
      <c r="B68" s="6" t="s">
        <v>0</v>
      </c>
    </row>
    <row r="69" spans="2:14" x14ac:dyDescent="0.3"/>
    <row r="70" spans="2:14" x14ac:dyDescent="0.3">
      <c r="B70" s="2" t="s">
        <v>1</v>
      </c>
    </row>
    <row r="71" spans="2:14" x14ac:dyDescent="0.3">
      <c r="B71" s="2" t="s">
        <v>2</v>
      </c>
    </row>
    <row r="72" spans="2:14" x14ac:dyDescent="0.3">
      <c r="B72" s="2" t="s">
        <v>3</v>
      </c>
    </row>
    <row r="73" spans="2:14" x14ac:dyDescent="0.3">
      <c r="B73" s="2" t="s">
        <v>134</v>
      </c>
    </row>
    <row r="74" spans="2:14" x14ac:dyDescent="0.3">
      <c r="B74" s="2" t="s">
        <v>135</v>
      </c>
    </row>
    <row r="75" spans="2:14" x14ac:dyDescent="0.3"/>
    <row r="76" spans="2:14" x14ac:dyDescent="0.3"/>
    <row r="77" spans="2:14" x14ac:dyDescent="0.3"/>
    <row r="78" spans="2:14" x14ac:dyDescent="0.3"/>
    <row r="79" spans="2:14" x14ac:dyDescent="0.3"/>
    <row r="80" spans="2:14"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sheetData>
  <mergeCells count="13">
    <mergeCell ref="B52:N66"/>
    <mergeCell ref="B4:N5"/>
    <mergeCell ref="B7:N7"/>
    <mergeCell ref="B11:N12"/>
    <mergeCell ref="B23:N26"/>
    <mergeCell ref="B16:N19"/>
    <mergeCell ref="B30:N30"/>
    <mergeCell ref="B34:N34"/>
    <mergeCell ref="B38:N38"/>
    <mergeCell ref="B41:N41"/>
    <mergeCell ref="B44:M44"/>
    <mergeCell ref="B47:N47"/>
    <mergeCell ref="B48:N4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96179-4EBB-469D-AD4B-042D84025D5E}">
  <dimension ref="A1:Z123"/>
  <sheetViews>
    <sheetView showGridLines="0" tabSelected="1" topLeftCell="A36" zoomScale="85" zoomScaleNormal="85" workbookViewId="0">
      <selection activeCell="G95" sqref="G95"/>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hidden="1" customWidth="1"/>
    <col min="22" max="22" width="75.5546875" style="34" customWidth="1"/>
    <col min="23" max="23" width="46.21875" style="34" hidden="1" customWidth="1"/>
    <col min="24" max="25" width="40.8867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136</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4</v>
      </c>
      <c r="C5" s="33" t="s">
        <v>88</v>
      </c>
      <c r="D5" s="31"/>
      <c r="E5" s="31"/>
      <c r="F5" s="31"/>
      <c r="G5" s="31"/>
      <c r="H5" s="31"/>
      <c r="J5" s="26"/>
      <c r="K5" s="26"/>
    </row>
    <row r="6" spans="2:26" s="25" customFormat="1" x14ac:dyDescent="0.3">
      <c r="E6" s="31"/>
      <c r="F6" s="31"/>
      <c r="H6" s="31"/>
      <c r="J6" s="26"/>
      <c r="K6" s="26"/>
    </row>
    <row r="7" spans="2:26" ht="15.6" x14ac:dyDescent="0.3">
      <c r="B7" s="35" t="s">
        <v>89</v>
      </c>
      <c r="C7" s="25"/>
      <c r="E7" s="34"/>
    </row>
    <row r="8" spans="2:26" s="25" customFormat="1" x14ac:dyDescent="0.3">
      <c r="E8" s="31"/>
      <c r="F8" s="31"/>
      <c r="H8" s="31"/>
      <c r="J8" s="26"/>
      <c r="K8" s="26"/>
    </row>
    <row r="9" spans="2:26" s="25" customFormat="1" x14ac:dyDescent="0.3">
      <c r="B9" s="36" t="s">
        <v>137</v>
      </c>
      <c r="E9" s="31"/>
      <c r="F9" s="31"/>
      <c r="H9" s="31"/>
      <c r="J9" s="26"/>
      <c r="K9" s="26"/>
    </row>
    <row r="10" spans="2:26" s="25" customFormat="1" x14ac:dyDescent="0.3">
      <c r="E10" s="31"/>
      <c r="F10" s="31"/>
      <c r="H10" s="31"/>
      <c r="J10" s="26"/>
      <c r="K10" s="26"/>
    </row>
    <row r="11" spans="2:26" s="25" customFormat="1" ht="34.950000000000003" customHeight="1" x14ac:dyDescent="0.3">
      <c r="B11" s="37" t="s">
        <v>90</v>
      </c>
      <c r="C11" s="38" t="str" cm="1">
        <f t="array" ref="C11">IF(SUMPRODUCT(--($D$14:$D$23="Lead Applicant"),--($C$14:$C$23&lt;&gt;""))&gt;0,"Table is filled out correctly","Error: A Lead Applicant must be listed and have an Organisation Type.")</f>
        <v>Error: A Lead Applicant must be listed and have an Organisation Type.</v>
      </c>
      <c r="E11" s="31"/>
      <c r="F11" s="31"/>
      <c r="H11" s="31"/>
      <c r="J11" s="26"/>
      <c r="K11" s="26"/>
    </row>
    <row r="12" spans="2:26" s="25" customFormat="1" x14ac:dyDescent="0.3">
      <c r="E12" s="31"/>
      <c r="F12" s="31"/>
      <c r="H12" s="31"/>
      <c r="J12" s="26"/>
      <c r="K12" s="26"/>
    </row>
    <row r="13" spans="2:26" x14ac:dyDescent="0.3">
      <c r="B13" s="39" t="s">
        <v>62</v>
      </c>
      <c r="C13" s="39" t="s">
        <v>7</v>
      </c>
      <c r="D13" s="39" t="s">
        <v>61</v>
      </c>
      <c r="E13" s="34"/>
    </row>
    <row r="14" spans="2:26" ht="15.6" x14ac:dyDescent="0.3">
      <c r="B14" s="163"/>
      <c r="C14" s="164"/>
      <c r="D14" s="165"/>
      <c r="E14" s="34"/>
    </row>
    <row r="15" spans="2:26" ht="15.6" x14ac:dyDescent="0.3">
      <c r="B15" s="166"/>
      <c r="C15" s="167"/>
      <c r="D15" s="168"/>
      <c r="E15" s="34"/>
    </row>
    <row r="16" spans="2:26" ht="15.6" x14ac:dyDescent="0.3">
      <c r="B16" s="166"/>
      <c r="C16" s="167"/>
      <c r="D16" s="168"/>
      <c r="E16" s="34"/>
    </row>
    <row r="17" spans="2:8" ht="15.6" x14ac:dyDescent="0.3">
      <c r="B17" s="166"/>
      <c r="C17" s="167"/>
      <c r="D17" s="168"/>
      <c r="E17" s="34"/>
    </row>
    <row r="18" spans="2:8" ht="15.6" x14ac:dyDescent="0.3">
      <c r="B18" s="166"/>
      <c r="C18" s="167"/>
      <c r="D18" s="168"/>
      <c r="E18" s="34"/>
    </row>
    <row r="19" spans="2:8" ht="15.6" x14ac:dyDescent="0.3">
      <c r="B19" s="166"/>
      <c r="C19" s="167"/>
      <c r="D19" s="168"/>
      <c r="E19" s="34"/>
    </row>
    <row r="20" spans="2:8" ht="15.6" x14ac:dyDescent="0.3">
      <c r="B20" s="166"/>
      <c r="C20" s="167"/>
      <c r="D20" s="168"/>
      <c r="E20" s="34"/>
    </row>
    <row r="21" spans="2:8" ht="15.6" x14ac:dyDescent="0.3">
      <c r="B21" s="166"/>
      <c r="C21" s="167"/>
      <c r="D21" s="168"/>
      <c r="E21" s="34"/>
    </row>
    <row r="22" spans="2:8" ht="15.6" x14ac:dyDescent="0.3">
      <c r="B22" s="166"/>
      <c r="C22" s="167"/>
      <c r="D22" s="168"/>
      <c r="E22" s="34"/>
    </row>
    <row r="23" spans="2:8" ht="15.6" x14ac:dyDescent="0.3">
      <c r="B23" s="169"/>
      <c r="C23" s="170"/>
      <c r="D23" s="171"/>
      <c r="E23" s="34"/>
    </row>
    <row r="24" spans="2:8" x14ac:dyDescent="0.3">
      <c r="E24" s="34"/>
    </row>
    <row r="25" spans="2:8" x14ac:dyDescent="0.3">
      <c r="E25" s="34"/>
    </row>
    <row r="26" spans="2:8" ht="15.6" x14ac:dyDescent="0.3">
      <c r="B26" s="35" t="s">
        <v>63</v>
      </c>
      <c r="C26" s="25"/>
      <c r="E26" s="34"/>
    </row>
    <row r="27" spans="2:8" ht="15.6" x14ac:dyDescent="0.3">
      <c r="B27" s="35"/>
      <c r="C27" s="25"/>
      <c r="E27" s="34"/>
    </row>
    <row r="28" spans="2:8" ht="15.6" x14ac:dyDescent="0.3">
      <c r="B28" s="49" t="s">
        <v>102</v>
      </c>
      <c r="C28" s="25"/>
      <c r="E28" s="34"/>
    </row>
    <row r="29" spans="2:8" ht="15.6" x14ac:dyDescent="0.3">
      <c r="B29" s="35"/>
      <c r="C29" s="25"/>
      <c r="E29" s="34"/>
    </row>
    <row r="30" spans="2:8" x14ac:dyDescent="0.3">
      <c r="B30" s="25"/>
      <c r="C30" s="50" t="s">
        <v>91</v>
      </c>
      <c r="D30" s="50" t="s">
        <v>92</v>
      </c>
      <c r="E30" s="34"/>
    </row>
    <row r="31" spans="2:8" s="54" customFormat="1" ht="40.5" customHeight="1" x14ac:dyDescent="0.3">
      <c r="B31" s="51" t="s">
        <v>101</v>
      </c>
      <c r="C31" s="52">
        <f>IFERROR(SUM($L$50:$L$99),"Mewnbwn anghywir yn y golofn Cost (£)")</f>
        <v>0</v>
      </c>
      <c r="D31" s="53" t="s">
        <v>96</v>
      </c>
      <c r="F31" s="34"/>
      <c r="G31" s="34"/>
      <c r="H31" s="34"/>
    </row>
    <row r="32" spans="2:8" s="54" customFormat="1" ht="40.5" customHeight="1" x14ac:dyDescent="0.3">
      <c r="B32" s="51" t="s">
        <v>241</v>
      </c>
      <c r="C32" s="52">
        <f>SUM($N$51:$N$100)</f>
        <v>0</v>
      </c>
      <c r="D32" s="53" t="s">
        <v>242</v>
      </c>
      <c r="F32" s="34"/>
      <c r="G32" s="34"/>
      <c r="H32" s="34"/>
    </row>
    <row r="33" spans="2:25" s="54" customFormat="1" ht="40.5" customHeight="1" x14ac:dyDescent="0.3">
      <c r="B33" s="51" t="s">
        <v>58</v>
      </c>
      <c r="C33" s="57">
        <f>IFERROR(SUM(M50:M99),"Mynediad anghywir yn y golofn TAW")</f>
        <v>0</v>
      </c>
      <c r="D33" s="53" t="s">
        <v>97</v>
      </c>
      <c r="F33" s="34"/>
      <c r="G33" s="34"/>
      <c r="H33" s="34"/>
    </row>
    <row r="34" spans="2:25" s="54" customFormat="1" ht="40.5" customHeight="1" x14ac:dyDescent="0.3">
      <c r="B34" s="51" t="s">
        <v>243</v>
      </c>
      <c r="C34" s="56" t="str">
        <f>IFERROR($C$31*Aux_2!$S$9,"Select Org Type in table above")</f>
        <v>Select Org Type in table above</v>
      </c>
      <c r="D34" s="53" t="s">
        <v>245</v>
      </c>
      <c r="F34" s="34"/>
      <c r="G34" s="34"/>
      <c r="H34" s="34"/>
    </row>
    <row r="35" spans="2:25" s="54" customFormat="1" ht="40.5" customHeight="1" x14ac:dyDescent="0.3">
      <c r="B35" s="51" t="s">
        <v>244</v>
      </c>
      <c r="C35" s="56" t="str">
        <f>IFERROR($C$32*Aux_2!$S$9,"Select Org Type in table above")</f>
        <v>Select Org Type in table above</v>
      </c>
      <c r="D35" s="53" t="s">
        <v>246</v>
      </c>
      <c r="F35" s="34"/>
      <c r="G35" s="34"/>
      <c r="H35" s="34"/>
    </row>
    <row r="36" spans="2:25" s="54" customFormat="1" ht="40.5" customHeight="1" x14ac:dyDescent="0.3">
      <c r="B36" s="51" t="s">
        <v>76</v>
      </c>
      <c r="C36" s="52">
        <f>$C$112</f>
        <v>0</v>
      </c>
      <c r="D36" s="53" t="s">
        <v>98</v>
      </c>
      <c r="F36" s="34"/>
      <c r="G36" s="34"/>
      <c r="H36" s="34"/>
    </row>
    <row r="37" spans="2:25" s="54" customFormat="1" ht="40.5" customHeight="1" x14ac:dyDescent="0.3">
      <c r="B37" s="51" t="s">
        <v>78</v>
      </c>
      <c r="C37" s="56" t="str">
        <f>IFERROR(MIN(IF(C34&lt;C36,C31-C36,C31-C34),999999.99),"Missing values, could not calculate")</f>
        <v>Missing values, could not calculate</v>
      </c>
      <c r="D37" s="53" t="s">
        <v>240</v>
      </c>
      <c r="F37" s="34"/>
      <c r="G37" s="34"/>
      <c r="H37" s="34"/>
    </row>
    <row r="38" spans="2:25" s="54" customFormat="1" ht="46.5" customHeight="1" x14ac:dyDescent="0.3">
      <c r="B38" s="51" t="s">
        <v>77</v>
      </c>
      <c r="C38" s="56" t="str">
        <f>IFERROR(MIN(IF(C35&lt;C36,C32-C36,C32-C35),999999.99),"Missing values, could not calculate")</f>
        <v>Missing values, could not calculate</v>
      </c>
      <c r="D38" s="53" t="s">
        <v>239</v>
      </c>
      <c r="E38" s="58"/>
      <c r="F38" s="34"/>
      <c r="G38" s="34"/>
      <c r="H38" s="34"/>
    </row>
    <row r="39" spans="2:25" s="54" customFormat="1" ht="40.5" customHeight="1" x14ac:dyDescent="0.3">
      <c r="B39" s="51" t="s">
        <v>99</v>
      </c>
      <c r="C39" s="56">
        <f>SUM(T50:T99)</f>
        <v>0</v>
      </c>
      <c r="D39" s="53" t="s">
        <v>100</v>
      </c>
      <c r="F39" s="34"/>
      <c r="G39" s="34"/>
      <c r="H39" s="34"/>
    </row>
    <row r="40" spans="2:25" x14ac:dyDescent="0.3">
      <c r="E40" s="34"/>
    </row>
    <row r="41" spans="2:25" x14ac:dyDescent="0.3">
      <c r="E41" s="34"/>
    </row>
    <row r="42" spans="2:25" ht="15.6" x14ac:dyDescent="0.3">
      <c r="B42" s="35" t="s">
        <v>139</v>
      </c>
      <c r="C42" s="25"/>
      <c r="E42" s="34"/>
    </row>
    <row r="43" spans="2:25" ht="15.6" x14ac:dyDescent="0.3">
      <c r="B43" s="35"/>
      <c r="C43" s="25"/>
      <c r="E43" s="34"/>
    </row>
    <row r="44" spans="2:25" x14ac:dyDescent="0.3">
      <c r="B44" s="34" t="s">
        <v>103</v>
      </c>
      <c r="C44" s="25"/>
      <c r="E44" s="34"/>
      <c r="F44" s="101"/>
    </row>
    <row r="45" spans="2:25" x14ac:dyDescent="0.3">
      <c r="C45" s="25"/>
      <c r="E45" s="34"/>
      <c r="F45" s="101"/>
    </row>
    <row r="46" spans="2:25" ht="46.5" customHeight="1" x14ac:dyDescent="0.3">
      <c r="B46" s="134" t="s">
        <v>217</v>
      </c>
      <c r="C46" s="144" t="str" cm="1">
        <f t="array" ref="C46">IF(SUMPRODUCT(($W$50:$W$99&lt;&gt;"")*($L$50:$L$99&lt;&gt;0)*(COUNTIFS($W$50:$W$99,$W$50:$W$99,$L$50:$L$99,$L$50:$L$99)&gt;1))+SUMPRODUCT(($W$50:$W$99&lt;&gt;"")*($H$50:$H$99&lt;&gt;0)*(COUNTIFS($W$50:$W$99,$W$50:$W$99,$H$50:$H$99,$H$50:$H$99)&gt;1))&gt;0,"WARNING: Potential duplication of CAPEX or Post-SLES Energy Input detected.","No Warnings")</f>
        <v>No Warnings</v>
      </c>
      <c r="E46" s="34"/>
      <c r="F46" s="101"/>
    </row>
    <row r="47" spans="2:25" x14ac:dyDescent="0.3">
      <c r="C47" s="25"/>
      <c r="E47" s="34"/>
      <c r="F47" s="101"/>
    </row>
    <row r="48" spans="2:25" ht="57.6" x14ac:dyDescent="0.3">
      <c r="B48" s="91" t="s">
        <v>82</v>
      </c>
      <c r="C48" s="91" t="s">
        <v>112</v>
      </c>
      <c r="D48" s="91" t="s">
        <v>169</v>
      </c>
      <c r="E48" s="91" t="s">
        <v>168</v>
      </c>
      <c r="F48" s="91" t="s">
        <v>171</v>
      </c>
      <c r="G48" s="91" t="s">
        <v>170</v>
      </c>
      <c r="H48" s="91" t="s">
        <v>185</v>
      </c>
      <c r="I48" s="91" t="s">
        <v>84</v>
      </c>
      <c r="J48" s="91" t="s">
        <v>158</v>
      </c>
      <c r="K48" s="91" t="s">
        <v>147</v>
      </c>
      <c r="L48" s="91" t="s">
        <v>86</v>
      </c>
      <c r="M48" s="91" t="s">
        <v>9</v>
      </c>
      <c r="N48" s="91" t="s">
        <v>87</v>
      </c>
      <c r="O48" s="91" t="s">
        <v>159</v>
      </c>
      <c r="P48" s="91" t="s">
        <v>148</v>
      </c>
      <c r="Q48" s="91" t="s">
        <v>160</v>
      </c>
      <c r="R48" s="91" t="s">
        <v>57</v>
      </c>
      <c r="S48" s="91" t="s">
        <v>56</v>
      </c>
      <c r="T48" s="91" t="s">
        <v>94</v>
      </c>
      <c r="U48" s="91" t="s">
        <v>95</v>
      </c>
      <c r="V48" s="91" t="s">
        <v>95</v>
      </c>
      <c r="W48" s="91" t="s">
        <v>161</v>
      </c>
      <c r="X48" s="91" t="s">
        <v>167</v>
      </c>
      <c r="Y48" s="91" t="s">
        <v>194</v>
      </c>
    </row>
    <row r="49" spans="2:25" s="97" customFormat="1" ht="117" customHeight="1" x14ac:dyDescent="0.3">
      <c r="B49" s="59" t="s">
        <v>162</v>
      </c>
      <c r="C49" s="59" t="s">
        <v>175</v>
      </c>
      <c r="D49" s="59" t="s">
        <v>172</v>
      </c>
      <c r="E49" s="59" t="s">
        <v>176</v>
      </c>
      <c r="F49" s="59" t="s">
        <v>177</v>
      </c>
      <c r="G49" s="59" t="s">
        <v>173</v>
      </c>
      <c r="H49" s="59" t="s">
        <v>196</v>
      </c>
      <c r="I49" s="59" t="s">
        <v>178</v>
      </c>
      <c r="J49" s="59" t="s">
        <v>179</v>
      </c>
      <c r="K49" s="59" t="s">
        <v>180</v>
      </c>
      <c r="L49" s="59" t="s">
        <v>188</v>
      </c>
      <c r="M49" s="59" t="s">
        <v>189</v>
      </c>
      <c r="N49" s="59" t="s">
        <v>181</v>
      </c>
      <c r="O49" s="59" t="s">
        <v>181</v>
      </c>
      <c r="P49" s="59" t="s">
        <v>218</v>
      </c>
      <c r="Q49" s="59" t="s">
        <v>93</v>
      </c>
      <c r="R49" s="59" t="s">
        <v>182</v>
      </c>
      <c r="S49" s="59" t="s">
        <v>183</v>
      </c>
      <c r="T49" s="59" t="s">
        <v>184</v>
      </c>
      <c r="U49" s="59" t="s">
        <v>190</v>
      </c>
      <c r="V49" s="59" t="s">
        <v>190</v>
      </c>
      <c r="W49" s="59" t="s">
        <v>191</v>
      </c>
      <c r="X49" s="59" t="s">
        <v>192</v>
      </c>
      <c r="Y49" s="59" t="s">
        <v>192</v>
      </c>
    </row>
    <row r="50" spans="2:25" s="97" customFormat="1" x14ac:dyDescent="0.3">
      <c r="B50" s="172"/>
      <c r="C50" s="173"/>
      <c r="D50" s="173"/>
      <c r="E50" s="174"/>
      <c r="F50" s="174"/>
      <c r="G50" s="173"/>
      <c r="H50" s="174"/>
      <c r="I50" s="174"/>
      <c r="J50" s="174"/>
      <c r="K50" s="189" t="str" cm="1">
        <f t="array" ref="K50">IFERROR(_xlfn.LET(_xlpm.txt,J50,_xlpm.chars,MID(_xlpm.txt,_xlfn.SEQUENCE(LEN(_xlpm.txt)),1),_xlpm.num,_xlfn.TEXTJOIN("",TRUE,IF((_xlpm.chars&gt;="0")*(_xlpm.chars&lt;="9")+ (_xlpm.chars="."),_xlpm.chars,"")),--_xlpm.num),"")</f>
        <v/>
      </c>
      <c r="L50" s="183"/>
      <c r="M50" s="184"/>
      <c r="N50" s="66" t="str">
        <f>IF(AND(L50="",M50=""),"",L50+M50)</f>
        <v/>
      </c>
      <c r="O50" s="95" t="str">
        <f>IFERROR(M50/L50,"")</f>
        <v/>
      </c>
      <c r="P50" s="172"/>
      <c r="Q50" s="175"/>
      <c r="R50" s="68" t="str">
        <f>IFERROR(SUM(N50)/K50,"")</f>
        <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0" s="69" t="str">
        <f>IFERROR((F50*VLOOKUP(D50,Table4[],2,FALSE)/1000)-(H50*VLOOKUP(G50,Table4[],2,FALSE)/1000),"")</f>
        <v/>
      </c>
      <c r="U50" s="119"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0" s="70"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0" s="115" t="str">
        <f>CONCATENATE(C50," - ",B50)</f>
        <v xml:space="preserve"> - </v>
      </c>
      <c r="X50" s="110" t="str">
        <f>CONCATENATE(D50," - ",B50)</f>
        <v xml:space="preserve"> - </v>
      </c>
      <c r="Y50" s="111" t="str">
        <f>CONCATENATE(G50," - ",B50)</f>
        <v xml:space="preserve"> - </v>
      </c>
    </row>
    <row r="51" spans="2:25" s="97" customFormat="1" x14ac:dyDescent="0.3">
      <c r="B51" s="176"/>
      <c r="C51" s="177"/>
      <c r="D51" s="177"/>
      <c r="E51" s="178"/>
      <c r="F51" s="178"/>
      <c r="G51" s="177"/>
      <c r="H51" s="178"/>
      <c r="I51" s="178"/>
      <c r="J51" s="178"/>
      <c r="K51" s="190" t="str" cm="1">
        <f t="array" ref="K51">IFERROR(_xlfn.LET(_xlpm.txt,J51,_xlpm.chars,MID(_xlpm.txt,_xlfn.SEQUENCE(LEN(_xlpm.txt)),1),_xlpm.num,_xlfn.TEXTJOIN("",TRUE,IF((_xlpm.chars&gt;="0")*(_xlpm.chars&lt;="9")+ (_xlpm.chars="."),_xlpm.chars,"")),--_xlpm.num),"")</f>
        <v/>
      </c>
      <c r="L51" s="185"/>
      <c r="M51" s="186"/>
      <c r="N51" s="77" t="str">
        <f>IF(AND(L51="",M51=""),"",L51+M51)</f>
        <v/>
      </c>
      <c r="O51" s="96" t="str">
        <f>IFERROR(M51/L51,"")</f>
        <v/>
      </c>
      <c r="P51" s="176"/>
      <c r="Q51" s="179"/>
      <c r="R51" s="79" t="str">
        <f>IFERROR(SUM(N51)/K51,"")</f>
        <v/>
      </c>
      <c r="S51" s="74"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1" s="80" t="str">
        <f>IFERROR((F51*VLOOKUP(D51,Table4[],2,FALSE)/1000)-(H51*VLOOKUP(G51,Table4[],2,FALSE)/1000),"")</f>
        <v/>
      </c>
      <c r="U51" s="120"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1" s="81"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1" s="116" t="str">
        <f t="shared" ref="W51:W99" si="0">CONCATENATE(C51," - ",B51)</f>
        <v xml:space="preserve"> - </v>
      </c>
      <c r="X51" s="109" t="str">
        <f t="shared" ref="X51:X99" si="1">CONCATENATE(D51," - ",B51)</f>
        <v xml:space="preserve"> - </v>
      </c>
      <c r="Y51" s="112" t="str">
        <f t="shared" ref="Y51:Y99" si="2">CONCATENATE(G51," - ",B51)</f>
        <v xml:space="preserve"> - </v>
      </c>
    </row>
    <row r="52" spans="2:25" s="97" customFormat="1" x14ac:dyDescent="0.3">
      <c r="B52" s="176"/>
      <c r="C52" s="177"/>
      <c r="D52" s="177"/>
      <c r="E52" s="178"/>
      <c r="F52" s="178"/>
      <c r="G52" s="177"/>
      <c r="H52" s="178"/>
      <c r="I52" s="178"/>
      <c r="J52" s="178"/>
      <c r="K52" s="190" t="str" cm="1">
        <f t="array" ref="K52">IFERROR(_xlfn.LET(_xlpm.txt,J52,_xlpm.chars,MID(_xlpm.txt,_xlfn.SEQUENCE(LEN(_xlpm.txt)),1),_xlpm.num,_xlfn.TEXTJOIN("",TRUE,IF((_xlpm.chars&gt;="0")*(_xlpm.chars&lt;="9")+ (_xlpm.chars="."),_xlpm.chars,"")),--_xlpm.num),"")</f>
        <v/>
      </c>
      <c r="L52" s="185"/>
      <c r="M52" s="186"/>
      <c r="N52" s="77" t="str">
        <f>IF(AND(L52="",M52=""),"",L52+M52)</f>
        <v/>
      </c>
      <c r="O52" s="96" t="str">
        <f>IFERROR(M52/L52,"")</f>
        <v/>
      </c>
      <c r="P52" s="176"/>
      <c r="Q52" s="179"/>
      <c r="R52" s="79" t="str">
        <f>IFERROR(SUM(N52)/K52,"")</f>
        <v/>
      </c>
      <c r="S52" s="74"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2" s="80" t="str">
        <f>IFERROR((F52*VLOOKUP(D52,Table4[],2,FALSE)/1000)-(H52*VLOOKUP(G52,Table4[],2,FALSE)/1000),"")</f>
        <v/>
      </c>
      <c r="U52" s="120"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2" s="81"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2" s="116" t="str">
        <f t="shared" si="0"/>
        <v xml:space="preserve"> - </v>
      </c>
      <c r="X52" s="109" t="str">
        <f t="shared" si="1"/>
        <v xml:space="preserve"> - </v>
      </c>
      <c r="Y52" s="112" t="str">
        <f t="shared" si="2"/>
        <v xml:space="preserve"> - </v>
      </c>
    </row>
    <row r="53" spans="2:25" s="97" customFormat="1" x14ac:dyDescent="0.3">
      <c r="B53" s="176"/>
      <c r="C53" s="177"/>
      <c r="D53" s="177"/>
      <c r="E53" s="178"/>
      <c r="F53" s="178"/>
      <c r="G53" s="177"/>
      <c r="H53" s="178"/>
      <c r="I53" s="178"/>
      <c r="J53" s="178"/>
      <c r="K53" s="190" t="str" cm="1">
        <f t="array" ref="K53">IFERROR(_xlfn.LET(_xlpm.txt,J53,_xlpm.chars,MID(_xlpm.txt,_xlfn.SEQUENCE(LEN(_xlpm.txt)),1),_xlpm.num,_xlfn.TEXTJOIN("",TRUE,IF((_xlpm.chars&gt;="0")*(_xlpm.chars&lt;="9")+ (_xlpm.chars="."),_xlpm.chars,"")),--_xlpm.num),"")</f>
        <v/>
      </c>
      <c r="L53" s="185"/>
      <c r="M53" s="186"/>
      <c r="N53" s="77" t="str">
        <f>IF(AND(L53="",M53=""),"",L53+M53)</f>
        <v/>
      </c>
      <c r="O53" s="96" t="str">
        <f>IFERROR(M53/L53,"")</f>
        <v/>
      </c>
      <c r="P53" s="176"/>
      <c r="Q53" s="179"/>
      <c r="R53" s="79" t="str">
        <f>IFERROR(SUM(N53)/K53,"")</f>
        <v/>
      </c>
      <c r="S53" s="74"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3" s="80" t="str">
        <f>IFERROR((F53*VLOOKUP(D53,Table4[],2,FALSE)/1000)-(H53*VLOOKUP(G53,Table4[],2,FALSE)/1000),"")</f>
        <v/>
      </c>
      <c r="U53" s="120" t="str">
        <f>_xlfn.LET(
  _xlpm.site,$B53,
  _xlpm.measure,$C53,
  _xlpm.preType,$D53,
  _xlpm.baseDem,$E53,
  _xlpm.preDisp,$F53,
  _xlpm.postType,$G53,
  _xlpm.comments,$I53,
  _xlpm.size,$J53,
  _xlpm.cost,$L53,
  _xlpm.vat,$M53,
  _xlpm.sav,$P53,
  _xlpm.org,$Q53,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3" s="81"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3" s="116" t="str">
        <f t="shared" si="0"/>
        <v xml:space="preserve"> - </v>
      </c>
      <c r="X53" s="109" t="str">
        <f t="shared" si="1"/>
        <v xml:space="preserve"> - </v>
      </c>
      <c r="Y53" s="112" t="str">
        <f t="shared" si="2"/>
        <v xml:space="preserve"> - </v>
      </c>
    </row>
    <row r="54" spans="2:25" s="97" customFormat="1" x14ac:dyDescent="0.3">
      <c r="B54" s="176"/>
      <c r="C54" s="177"/>
      <c r="D54" s="177"/>
      <c r="E54" s="178"/>
      <c r="F54" s="178"/>
      <c r="G54" s="177"/>
      <c r="H54" s="178"/>
      <c r="I54" s="178"/>
      <c r="J54" s="178"/>
      <c r="K54" s="190" t="str" cm="1">
        <f t="array" ref="K54">IFERROR(_xlfn.LET(_xlpm.txt,J54,_xlpm.chars,MID(_xlpm.txt,_xlfn.SEQUENCE(LEN(_xlpm.txt)),1),_xlpm.num,_xlfn.TEXTJOIN("",TRUE,IF((_xlpm.chars&gt;="0")*(_xlpm.chars&lt;="9")+ (_xlpm.chars="."),_xlpm.chars,"")),--_xlpm.num),"")</f>
        <v/>
      </c>
      <c r="L54" s="185"/>
      <c r="M54" s="186"/>
      <c r="N54" s="77" t="str">
        <f>IF(AND(L54="",M54=""),"",L54+M54)</f>
        <v/>
      </c>
      <c r="O54" s="96" t="str">
        <f>IFERROR(M54/L54,"")</f>
        <v/>
      </c>
      <c r="P54" s="176"/>
      <c r="Q54" s="179"/>
      <c r="R54" s="79" t="str">
        <f>IFERROR(SUM(N54)/K54,"")</f>
        <v/>
      </c>
      <c r="S54" s="74"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4" s="80" t="str">
        <f>IFERROR((F54*VLOOKUP(D54,Table4[],2,FALSE)/1000)-(H54*VLOOKUP(G54,Table4[],2,FALSE)/1000),"")</f>
        <v/>
      </c>
      <c r="U54" s="120"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4" s="81"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4" s="116" t="str">
        <f t="shared" si="0"/>
        <v xml:space="preserve"> - </v>
      </c>
      <c r="X54" s="109" t="str">
        <f t="shared" si="1"/>
        <v xml:space="preserve"> - </v>
      </c>
      <c r="Y54" s="112" t="str">
        <f t="shared" si="2"/>
        <v xml:space="preserve"> - </v>
      </c>
    </row>
    <row r="55" spans="2:25" s="97" customFormat="1" x14ac:dyDescent="0.3">
      <c r="B55" s="176"/>
      <c r="C55" s="177"/>
      <c r="D55" s="177"/>
      <c r="E55" s="178"/>
      <c r="F55" s="178"/>
      <c r="G55" s="177"/>
      <c r="H55" s="178"/>
      <c r="I55" s="178"/>
      <c r="J55" s="178"/>
      <c r="K55" s="190"/>
      <c r="L55" s="185"/>
      <c r="M55" s="186"/>
      <c r="N55" s="77"/>
      <c r="O55" s="96"/>
      <c r="P55" s="176"/>
      <c r="Q55" s="179"/>
      <c r="R55" s="79"/>
      <c r="S55" s="74"/>
      <c r="T55" s="80"/>
      <c r="U55" s="120"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5" s="81"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5" s="116" t="str">
        <f t="shared" si="0"/>
        <v xml:space="preserve"> - </v>
      </c>
      <c r="X55" s="109" t="str">
        <f t="shared" si="1"/>
        <v xml:space="preserve"> - </v>
      </c>
      <c r="Y55" s="112" t="str">
        <f t="shared" si="2"/>
        <v xml:space="preserve"> - </v>
      </c>
    </row>
    <row r="56" spans="2:25" s="97" customFormat="1" x14ac:dyDescent="0.3">
      <c r="B56" s="176"/>
      <c r="C56" s="177"/>
      <c r="D56" s="177"/>
      <c r="E56" s="178"/>
      <c r="F56" s="178"/>
      <c r="G56" s="177"/>
      <c r="H56" s="178"/>
      <c r="I56" s="178"/>
      <c r="J56" s="178"/>
      <c r="K56" s="190" t="str" cm="1">
        <f t="array" ref="K56">IFERROR(_xlfn.LET(_xlpm.txt,J56,_xlpm.chars,MID(_xlpm.txt,_xlfn.SEQUENCE(LEN(_xlpm.txt)),1),_xlpm.num,_xlfn.TEXTJOIN("",TRUE,IF((_xlpm.chars&gt;="0")*(_xlpm.chars&lt;="9")+ (_xlpm.chars="."),_xlpm.chars,"")),--_xlpm.num),"")</f>
        <v/>
      </c>
      <c r="L56" s="185"/>
      <c r="M56" s="186"/>
      <c r="N56" s="77" t="str">
        <f t="shared" ref="N56:N99" si="3">IF(AND(L56="",M56=""),"",L56+M56)</f>
        <v/>
      </c>
      <c r="O56" s="96" t="str">
        <f t="shared" ref="O56:O99" si="4">IFERROR(M56/L56,"")</f>
        <v/>
      </c>
      <c r="P56" s="176"/>
      <c r="Q56" s="179"/>
      <c r="R56" s="79" t="str">
        <f t="shared" ref="R56:R99" si="5">IFERROR(SUM(N56)/K56,"")</f>
        <v/>
      </c>
      <c r="S56" s="74"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6" s="80" t="str">
        <f>IFERROR((F56*VLOOKUP(D56,Table4[],2,FALSE)/1000)-(H56*VLOOKUP(G56,Table4[],2,FALSE)/1000),"")</f>
        <v/>
      </c>
      <c r="U56" s="120"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6" s="81"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6" s="116" t="str">
        <f t="shared" si="0"/>
        <v xml:space="preserve"> - </v>
      </c>
      <c r="X56" s="109" t="str">
        <f t="shared" si="1"/>
        <v xml:space="preserve"> - </v>
      </c>
      <c r="Y56" s="112" t="str">
        <f t="shared" si="2"/>
        <v xml:space="preserve"> - </v>
      </c>
    </row>
    <row r="57" spans="2:25" s="97" customFormat="1" x14ac:dyDescent="0.3">
      <c r="B57" s="176"/>
      <c r="C57" s="177"/>
      <c r="D57" s="177"/>
      <c r="E57" s="178"/>
      <c r="F57" s="178"/>
      <c r="G57" s="177"/>
      <c r="H57" s="178"/>
      <c r="I57" s="178"/>
      <c r="J57" s="178"/>
      <c r="K57" s="190" t="str" cm="1">
        <f t="array" ref="K57">IFERROR(_xlfn.LET(_xlpm.txt,J57,_xlpm.chars,MID(_xlpm.txt,_xlfn.SEQUENCE(LEN(_xlpm.txt)),1),_xlpm.num,_xlfn.TEXTJOIN("",TRUE,IF((_xlpm.chars&gt;="0")*(_xlpm.chars&lt;="9")+ (_xlpm.chars="."),_xlpm.chars,"")),--_xlpm.num),"")</f>
        <v/>
      </c>
      <c r="L57" s="185"/>
      <c r="M57" s="186"/>
      <c r="N57" s="77" t="str">
        <f t="shared" si="3"/>
        <v/>
      </c>
      <c r="O57" s="96" t="str">
        <f t="shared" si="4"/>
        <v/>
      </c>
      <c r="P57" s="176"/>
      <c r="Q57" s="179"/>
      <c r="R57" s="79" t="str">
        <f t="shared" si="5"/>
        <v/>
      </c>
      <c r="S57" s="74"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7" s="80" t="str">
        <f>IFERROR((F57*VLOOKUP(D57,Table4[],2,FALSE)/1000)-(H57*VLOOKUP(G57,Table4[],2,FALSE)/1000),"")</f>
        <v/>
      </c>
      <c r="U57" s="120"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81"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7" s="116" t="str">
        <f t="shared" si="0"/>
        <v xml:space="preserve"> - </v>
      </c>
      <c r="X57" s="109" t="str">
        <f t="shared" si="1"/>
        <v xml:space="preserve"> - </v>
      </c>
      <c r="Y57" s="112" t="str">
        <f t="shared" si="2"/>
        <v xml:space="preserve"> - </v>
      </c>
    </row>
    <row r="58" spans="2:25" s="97" customFormat="1" x14ac:dyDescent="0.3">
      <c r="B58" s="176"/>
      <c r="C58" s="177"/>
      <c r="D58" s="177"/>
      <c r="E58" s="178"/>
      <c r="F58" s="178"/>
      <c r="G58" s="177"/>
      <c r="H58" s="178"/>
      <c r="I58" s="178"/>
      <c r="J58" s="178"/>
      <c r="K58" s="190" t="str" cm="1">
        <f t="array" ref="K58">IFERROR(_xlfn.LET(_xlpm.txt,J58,_xlpm.chars,MID(_xlpm.txt,_xlfn.SEQUENCE(LEN(_xlpm.txt)),1),_xlpm.num,_xlfn.TEXTJOIN("",TRUE,IF((_xlpm.chars&gt;="0")*(_xlpm.chars&lt;="9")+ (_xlpm.chars="."),_xlpm.chars,"")),--_xlpm.num),"")</f>
        <v/>
      </c>
      <c r="L58" s="185"/>
      <c r="M58" s="186"/>
      <c r="N58" s="77" t="str">
        <f t="shared" si="3"/>
        <v/>
      </c>
      <c r="O58" s="96" t="str">
        <f t="shared" si="4"/>
        <v/>
      </c>
      <c r="P58" s="176"/>
      <c r="Q58" s="179"/>
      <c r="R58" s="79" t="str">
        <f t="shared" si="5"/>
        <v/>
      </c>
      <c r="S58" s="74"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8" s="80" t="str">
        <f>IFERROR((F58*VLOOKUP(D58,Table4[],2,FALSE)/1000)-(H58*VLOOKUP(G58,Table4[],2,FALSE)/1000),"")</f>
        <v/>
      </c>
      <c r="U58" s="120"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81"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8" s="116" t="str">
        <f t="shared" si="0"/>
        <v xml:space="preserve"> - </v>
      </c>
      <c r="X58" s="109" t="str">
        <f t="shared" si="1"/>
        <v xml:space="preserve"> - </v>
      </c>
      <c r="Y58" s="112" t="str">
        <f t="shared" si="2"/>
        <v xml:space="preserve"> - </v>
      </c>
    </row>
    <row r="59" spans="2:25" s="97" customFormat="1" x14ac:dyDescent="0.3">
      <c r="B59" s="176"/>
      <c r="C59" s="177"/>
      <c r="D59" s="177"/>
      <c r="E59" s="178"/>
      <c r="F59" s="178"/>
      <c r="G59" s="177"/>
      <c r="H59" s="178"/>
      <c r="I59" s="178"/>
      <c r="J59" s="178"/>
      <c r="K59" s="190" t="str" cm="1">
        <f t="array" ref="K59">IFERROR(_xlfn.LET(_xlpm.txt,J59,_xlpm.chars,MID(_xlpm.txt,_xlfn.SEQUENCE(LEN(_xlpm.txt)),1),_xlpm.num,_xlfn.TEXTJOIN("",TRUE,IF((_xlpm.chars&gt;="0")*(_xlpm.chars&lt;="9")+ (_xlpm.chars="."),_xlpm.chars,"")),--_xlpm.num),"")</f>
        <v/>
      </c>
      <c r="L59" s="185"/>
      <c r="M59" s="186"/>
      <c r="N59" s="77" t="str">
        <f t="shared" si="3"/>
        <v/>
      </c>
      <c r="O59" s="96" t="str">
        <f t="shared" si="4"/>
        <v/>
      </c>
      <c r="P59" s="176"/>
      <c r="Q59" s="179"/>
      <c r="R59" s="79" t="str">
        <f t="shared" si="5"/>
        <v/>
      </c>
      <c r="S59" s="74"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9" s="80" t="str">
        <f>IFERROR((F59*VLOOKUP(D59,Table4[],2,FALSE)/1000)-(H59*VLOOKUP(G59,Table4[],2,FALSE)/1000),"")</f>
        <v/>
      </c>
      <c r="U59" s="120"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81"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9" s="116" t="str">
        <f t="shared" si="0"/>
        <v xml:space="preserve"> - </v>
      </c>
      <c r="X59" s="109" t="str">
        <f t="shared" si="1"/>
        <v xml:space="preserve"> - </v>
      </c>
      <c r="Y59" s="112" t="str">
        <f t="shared" si="2"/>
        <v xml:space="preserve"> - </v>
      </c>
    </row>
    <row r="60" spans="2:25" s="97" customFormat="1" x14ac:dyDescent="0.3">
      <c r="B60" s="176"/>
      <c r="C60" s="177"/>
      <c r="D60" s="177"/>
      <c r="E60" s="178"/>
      <c r="F60" s="178"/>
      <c r="G60" s="177"/>
      <c r="H60" s="178"/>
      <c r="I60" s="178"/>
      <c r="J60" s="178"/>
      <c r="K60" s="190" t="str" cm="1">
        <f t="array" ref="K60">IFERROR(_xlfn.LET(_xlpm.txt,J60,_xlpm.chars,MID(_xlpm.txt,_xlfn.SEQUENCE(LEN(_xlpm.txt)),1),_xlpm.num,_xlfn.TEXTJOIN("",TRUE,IF((_xlpm.chars&gt;="0")*(_xlpm.chars&lt;="9")+ (_xlpm.chars="."),_xlpm.chars,"")),--_xlpm.num),"")</f>
        <v/>
      </c>
      <c r="L60" s="185"/>
      <c r="M60" s="186"/>
      <c r="N60" s="77" t="str">
        <f t="shared" si="3"/>
        <v/>
      </c>
      <c r="O60" s="96" t="str">
        <f t="shared" si="4"/>
        <v/>
      </c>
      <c r="P60" s="176"/>
      <c r="Q60" s="179"/>
      <c r="R60" s="79" t="str">
        <f t="shared" si="5"/>
        <v/>
      </c>
      <c r="S60" s="74"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0" s="80" t="str">
        <f>IFERROR((F60*VLOOKUP(D60,Table4[],2,FALSE)/1000)-(H60*VLOOKUP(G60,Table4[],2,FALSE)/1000),"")</f>
        <v/>
      </c>
      <c r="U60" s="120"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81"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0" s="116" t="str">
        <f t="shared" si="0"/>
        <v xml:space="preserve"> - </v>
      </c>
      <c r="X60" s="109" t="str">
        <f t="shared" si="1"/>
        <v xml:space="preserve"> - </v>
      </c>
      <c r="Y60" s="112" t="str">
        <f t="shared" si="2"/>
        <v xml:space="preserve"> - </v>
      </c>
    </row>
    <row r="61" spans="2:25" s="97" customFormat="1" x14ac:dyDescent="0.3">
      <c r="B61" s="176"/>
      <c r="C61" s="177"/>
      <c r="D61" s="177"/>
      <c r="E61" s="178"/>
      <c r="F61" s="178"/>
      <c r="G61" s="177"/>
      <c r="H61" s="178"/>
      <c r="I61" s="178"/>
      <c r="J61" s="178"/>
      <c r="K61" s="190" t="str" cm="1">
        <f t="array" ref="K61">IFERROR(_xlfn.LET(_xlpm.txt,J61,_xlpm.chars,MID(_xlpm.txt,_xlfn.SEQUENCE(LEN(_xlpm.txt)),1),_xlpm.num,_xlfn.TEXTJOIN("",TRUE,IF((_xlpm.chars&gt;="0")*(_xlpm.chars&lt;="9")+ (_xlpm.chars="."),_xlpm.chars,"")),--_xlpm.num),"")</f>
        <v/>
      </c>
      <c r="L61" s="185"/>
      <c r="M61" s="186"/>
      <c r="N61" s="77" t="str">
        <f t="shared" si="3"/>
        <v/>
      </c>
      <c r="O61" s="96" t="str">
        <f t="shared" si="4"/>
        <v/>
      </c>
      <c r="P61" s="176"/>
      <c r="Q61" s="179"/>
      <c r="R61" s="79" t="str">
        <f t="shared" si="5"/>
        <v/>
      </c>
      <c r="S61" s="74"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1" s="80" t="str">
        <f>IFERROR((F61*VLOOKUP(D61,Table4[],2,FALSE)/1000)-(H61*VLOOKUP(G61,Table4[],2,FALSE)/1000),"")</f>
        <v/>
      </c>
      <c r="U61" s="120"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81"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1" s="116" t="str">
        <f t="shared" si="0"/>
        <v xml:space="preserve"> - </v>
      </c>
      <c r="X61" s="109" t="str">
        <f t="shared" si="1"/>
        <v xml:space="preserve"> - </v>
      </c>
      <c r="Y61" s="112" t="str">
        <f t="shared" si="2"/>
        <v xml:space="preserve"> - </v>
      </c>
    </row>
    <row r="62" spans="2:25" s="97" customFormat="1" x14ac:dyDescent="0.3">
      <c r="B62" s="176"/>
      <c r="C62" s="177"/>
      <c r="D62" s="177"/>
      <c r="E62" s="178"/>
      <c r="F62" s="178"/>
      <c r="G62" s="177"/>
      <c r="H62" s="178"/>
      <c r="I62" s="178"/>
      <c r="J62" s="178"/>
      <c r="K62" s="190" t="str" cm="1">
        <f t="array" ref="K62">IFERROR(_xlfn.LET(_xlpm.txt,J62,_xlpm.chars,MID(_xlpm.txt,_xlfn.SEQUENCE(LEN(_xlpm.txt)),1),_xlpm.num,_xlfn.TEXTJOIN("",TRUE,IF((_xlpm.chars&gt;="0")*(_xlpm.chars&lt;="9")+ (_xlpm.chars="."),_xlpm.chars,"")),--_xlpm.num),"")</f>
        <v/>
      </c>
      <c r="L62" s="185"/>
      <c r="M62" s="186"/>
      <c r="N62" s="77" t="str">
        <f t="shared" si="3"/>
        <v/>
      </c>
      <c r="O62" s="96" t="str">
        <f t="shared" si="4"/>
        <v/>
      </c>
      <c r="P62" s="176"/>
      <c r="Q62" s="179"/>
      <c r="R62" s="79" t="str">
        <f t="shared" si="5"/>
        <v/>
      </c>
      <c r="S62" s="74"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2" s="80" t="str">
        <f>IFERROR((F62*VLOOKUP(D62,Table4[],2,FALSE)/1000)-(H62*VLOOKUP(G62,Table4[],2,FALSE)/1000),"")</f>
        <v/>
      </c>
      <c r="U62" s="120"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81"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2" s="116" t="str">
        <f t="shared" si="0"/>
        <v xml:space="preserve"> - </v>
      </c>
      <c r="X62" s="109" t="str">
        <f t="shared" si="1"/>
        <v xml:space="preserve"> - </v>
      </c>
      <c r="Y62" s="112" t="str">
        <f t="shared" si="2"/>
        <v xml:space="preserve"> - </v>
      </c>
    </row>
    <row r="63" spans="2:25" s="97" customFormat="1" x14ac:dyDescent="0.3">
      <c r="B63" s="176"/>
      <c r="C63" s="177"/>
      <c r="D63" s="177"/>
      <c r="E63" s="178"/>
      <c r="F63" s="178"/>
      <c r="G63" s="177"/>
      <c r="H63" s="178"/>
      <c r="I63" s="178"/>
      <c r="J63" s="178"/>
      <c r="K63" s="190" t="str" cm="1">
        <f t="array" ref="K63">IFERROR(_xlfn.LET(_xlpm.txt,J63,_xlpm.chars,MID(_xlpm.txt,_xlfn.SEQUENCE(LEN(_xlpm.txt)),1),_xlpm.num,_xlfn.TEXTJOIN("",TRUE,IF((_xlpm.chars&gt;="0")*(_xlpm.chars&lt;="9")+ (_xlpm.chars="."),_xlpm.chars,"")),--_xlpm.num),"")</f>
        <v/>
      </c>
      <c r="L63" s="185"/>
      <c r="M63" s="186"/>
      <c r="N63" s="77" t="str">
        <f t="shared" si="3"/>
        <v/>
      </c>
      <c r="O63" s="96" t="str">
        <f t="shared" si="4"/>
        <v/>
      </c>
      <c r="P63" s="176"/>
      <c r="Q63" s="179"/>
      <c r="R63" s="79" t="str">
        <f t="shared" si="5"/>
        <v/>
      </c>
      <c r="S63" s="74"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3" s="80" t="str">
        <f>IFERROR((F63*VLOOKUP(D63,Table4[],2,FALSE)/1000)-(H63*VLOOKUP(G63,Table4[],2,FALSE)/1000),"")</f>
        <v/>
      </c>
      <c r="U63" s="120"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81"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3" s="116" t="str">
        <f t="shared" si="0"/>
        <v xml:space="preserve"> - </v>
      </c>
      <c r="X63" s="109" t="str">
        <f t="shared" si="1"/>
        <v xml:space="preserve"> - </v>
      </c>
      <c r="Y63" s="112" t="str">
        <f t="shared" si="2"/>
        <v xml:space="preserve"> - </v>
      </c>
    </row>
    <row r="64" spans="2:25" s="97" customFormat="1" x14ac:dyDescent="0.3">
      <c r="B64" s="176"/>
      <c r="C64" s="177"/>
      <c r="D64" s="177"/>
      <c r="E64" s="178"/>
      <c r="F64" s="178"/>
      <c r="G64" s="177"/>
      <c r="H64" s="178"/>
      <c r="I64" s="178"/>
      <c r="J64" s="178"/>
      <c r="K64" s="190" t="str" cm="1">
        <f t="array" ref="K64">IFERROR(_xlfn.LET(_xlpm.txt,J64,_xlpm.chars,MID(_xlpm.txt,_xlfn.SEQUENCE(LEN(_xlpm.txt)),1),_xlpm.num,_xlfn.TEXTJOIN("",TRUE,IF((_xlpm.chars&gt;="0")*(_xlpm.chars&lt;="9")+ (_xlpm.chars="."),_xlpm.chars,"")),--_xlpm.num),"")</f>
        <v/>
      </c>
      <c r="L64" s="185"/>
      <c r="M64" s="186"/>
      <c r="N64" s="77" t="str">
        <f t="shared" si="3"/>
        <v/>
      </c>
      <c r="O64" s="96" t="str">
        <f t="shared" si="4"/>
        <v/>
      </c>
      <c r="P64" s="176"/>
      <c r="Q64" s="179"/>
      <c r="R64" s="79" t="str">
        <f t="shared" si="5"/>
        <v/>
      </c>
      <c r="S64" s="74"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4" s="80" t="str">
        <f>IFERROR((F64*VLOOKUP(D64,Table4[],2,FALSE)/1000)-(H64*VLOOKUP(G64,Table4[],2,FALSE)/1000),"")</f>
        <v/>
      </c>
      <c r="U64" s="120"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81"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4" s="116" t="str">
        <f t="shared" si="0"/>
        <v xml:space="preserve"> - </v>
      </c>
      <c r="X64" s="109" t="str">
        <f t="shared" si="1"/>
        <v xml:space="preserve"> - </v>
      </c>
      <c r="Y64" s="112" t="str">
        <f t="shared" si="2"/>
        <v xml:space="preserve"> - </v>
      </c>
    </row>
    <row r="65" spans="2:25" s="97" customFormat="1" x14ac:dyDescent="0.3">
      <c r="B65" s="176"/>
      <c r="C65" s="177"/>
      <c r="D65" s="177"/>
      <c r="E65" s="178"/>
      <c r="F65" s="178"/>
      <c r="G65" s="177"/>
      <c r="H65" s="178"/>
      <c r="I65" s="178"/>
      <c r="J65" s="178"/>
      <c r="K65" s="190" t="str" cm="1">
        <f t="array" ref="K65">IFERROR(_xlfn.LET(_xlpm.txt,J65,_xlpm.chars,MID(_xlpm.txt,_xlfn.SEQUENCE(LEN(_xlpm.txt)),1),_xlpm.num,_xlfn.TEXTJOIN("",TRUE,IF((_xlpm.chars&gt;="0")*(_xlpm.chars&lt;="9")+ (_xlpm.chars="."),_xlpm.chars,"")),--_xlpm.num),"")</f>
        <v/>
      </c>
      <c r="L65" s="185"/>
      <c r="M65" s="186"/>
      <c r="N65" s="77" t="str">
        <f t="shared" si="3"/>
        <v/>
      </c>
      <c r="O65" s="96" t="str">
        <f t="shared" si="4"/>
        <v/>
      </c>
      <c r="P65" s="176"/>
      <c r="Q65" s="179"/>
      <c r="R65" s="79" t="str">
        <f t="shared" si="5"/>
        <v/>
      </c>
      <c r="S65" s="74"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5" s="80" t="str">
        <f>IFERROR((F65*VLOOKUP(D65,Table4[],2,FALSE)/1000)-(H65*VLOOKUP(G65,Table4[],2,FALSE)/1000),"")</f>
        <v/>
      </c>
      <c r="U65" s="120"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81"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5" s="116" t="str">
        <f t="shared" si="0"/>
        <v xml:space="preserve"> - </v>
      </c>
      <c r="X65" s="109" t="str">
        <f t="shared" si="1"/>
        <v xml:space="preserve"> - </v>
      </c>
      <c r="Y65" s="112" t="str">
        <f t="shared" si="2"/>
        <v xml:space="preserve"> - </v>
      </c>
    </row>
    <row r="66" spans="2:25" s="97" customFormat="1" x14ac:dyDescent="0.3">
      <c r="B66" s="176"/>
      <c r="C66" s="177"/>
      <c r="D66" s="177"/>
      <c r="E66" s="178"/>
      <c r="F66" s="178"/>
      <c r="G66" s="177"/>
      <c r="H66" s="178"/>
      <c r="I66" s="178"/>
      <c r="J66" s="178"/>
      <c r="K66" s="190" t="str" cm="1">
        <f t="array" ref="K66">IFERROR(_xlfn.LET(_xlpm.txt,J66,_xlpm.chars,MID(_xlpm.txt,_xlfn.SEQUENCE(LEN(_xlpm.txt)),1),_xlpm.num,_xlfn.TEXTJOIN("",TRUE,IF((_xlpm.chars&gt;="0")*(_xlpm.chars&lt;="9")+ (_xlpm.chars="."),_xlpm.chars,"")),--_xlpm.num),"")</f>
        <v/>
      </c>
      <c r="L66" s="185"/>
      <c r="M66" s="186"/>
      <c r="N66" s="77" t="str">
        <f t="shared" si="3"/>
        <v/>
      </c>
      <c r="O66" s="96" t="str">
        <f t="shared" si="4"/>
        <v/>
      </c>
      <c r="P66" s="176"/>
      <c r="Q66" s="179"/>
      <c r="R66" s="79" t="str">
        <f t="shared" si="5"/>
        <v/>
      </c>
      <c r="S66" s="74"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6" s="80" t="str">
        <f>IFERROR((F66*VLOOKUP(D66,Table4[],2,FALSE)/1000)-(H66*VLOOKUP(G66,Table4[],2,FALSE)/1000),"")</f>
        <v/>
      </c>
      <c r="U66" s="120"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81"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6" s="116" t="str">
        <f t="shared" si="0"/>
        <v xml:space="preserve"> - </v>
      </c>
      <c r="X66" s="109" t="str">
        <f t="shared" si="1"/>
        <v xml:space="preserve"> - </v>
      </c>
      <c r="Y66" s="112" t="str">
        <f t="shared" si="2"/>
        <v xml:space="preserve"> - </v>
      </c>
    </row>
    <row r="67" spans="2:25" s="97" customFormat="1" x14ac:dyDescent="0.3">
      <c r="B67" s="176"/>
      <c r="C67" s="177"/>
      <c r="D67" s="177"/>
      <c r="E67" s="178"/>
      <c r="F67" s="178"/>
      <c r="G67" s="177"/>
      <c r="H67" s="178"/>
      <c r="I67" s="178"/>
      <c r="J67" s="178"/>
      <c r="K67" s="190" t="str" cm="1">
        <f t="array" ref="K67">IFERROR(_xlfn.LET(_xlpm.txt,J67,_xlpm.chars,MID(_xlpm.txt,_xlfn.SEQUENCE(LEN(_xlpm.txt)),1),_xlpm.num,_xlfn.TEXTJOIN("",TRUE,IF((_xlpm.chars&gt;="0")*(_xlpm.chars&lt;="9")+ (_xlpm.chars="."),_xlpm.chars,"")),--_xlpm.num),"")</f>
        <v/>
      </c>
      <c r="L67" s="185"/>
      <c r="M67" s="186"/>
      <c r="N67" s="77" t="str">
        <f t="shared" si="3"/>
        <v/>
      </c>
      <c r="O67" s="96" t="str">
        <f t="shared" si="4"/>
        <v/>
      </c>
      <c r="P67" s="176"/>
      <c r="Q67" s="179"/>
      <c r="R67" s="79" t="str">
        <f t="shared" si="5"/>
        <v/>
      </c>
      <c r="S67" s="74"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7" s="80" t="str">
        <f>IFERROR((F67*VLOOKUP(D67,Table4[],2,FALSE)/1000)-(H67*VLOOKUP(G67,Table4[],2,FALSE)/1000),"")</f>
        <v/>
      </c>
      <c r="U67" s="120"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81"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7" s="116" t="str">
        <f t="shared" si="0"/>
        <v xml:space="preserve"> - </v>
      </c>
      <c r="X67" s="109" t="str">
        <f t="shared" si="1"/>
        <v xml:space="preserve"> - </v>
      </c>
      <c r="Y67" s="112" t="str">
        <f t="shared" si="2"/>
        <v xml:space="preserve"> - </v>
      </c>
    </row>
    <row r="68" spans="2:25" s="97" customFormat="1" x14ac:dyDescent="0.3">
      <c r="B68" s="176"/>
      <c r="C68" s="177"/>
      <c r="D68" s="177"/>
      <c r="E68" s="178"/>
      <c r="F68" s="178"/>
      <c r="G68" s="177"/>
      <c r="H68" s="178"/>
      <c r="I68" s="178"/>
      <c r="J68" s="178"/>
      <c r="K68" s="190" t="str" cm="1">
        <f t="array" ref="K68">IFERROR(_xlfn.LET(_xlpm.txt,J68,_xlpm.chars,MID(_xlpm.txt,_xlfn.SEQUENCE(LEN(_xlpm.txt)),1),_xlpm.num,_xlfn.TEXTJOIN("",TRUE,IF((_xlpm.chars&gt;="0")*(_xlpm.chars&lt;="9")+ (_xlpm.chars="."),_xlpm.chars,"")),--_xlpm.num),"")</f>
        <v/>
      </c>
      <c r="L68" s="185"/>
      <c r="M68" s="186"/>
      <c r="N68" s="77" t="str">
        <f t="shared" si="3"/>
        <v/>
      </c>
      <c r="O68" s="96" t="str">
        <f t="shared" si="4"/>
        <v/>
      </c>
      <c r="P68" s="176"/>
      <c r="Q68" s="179"/>
      <c r="R68" s="79" t="str">
        <f t="shared" si="5"/>
        <v/>
      </c>
      <c r="S68" s="74"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8" s="80" t="str">
        <f>IFERROR((F68*VLOOKUP(D68,Table4[],2,FALSE)/1000)-(H68*VLOOKUP(G68,Table4[],2,FALSE)/1000),"")</f>
        <v/>
      </c>
      <c r="U68" s="120"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81"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8" s="116" t="str">
        <f t="shared" si="0"/>
        <v xml:space="preserve"> - </v>
      </c>
      <c r="X68" s="109" t="str">
        <f t="shared" si="1"/>
        <v xml:space="preserve"> - </v>
      </c>
      <c r="Y68" s="112" t="str">
        <f t="shared" si="2"/>
        <v xml:space="preserve"> - </v>
      </c>
    </row>
    <row r="69" spans="2:25" s="97" customFormat="1" x14ac:dyDescent="0.3">
      <c r="B69" s="176"/>
      <c r="C69" s="177"/>
      <c r="D69" s="177"/>
      <c r="E69" s="178"/>
      <c r="F69" s="178"/>
      <c r="G69" s="177"/>
      <c r="H69" s="178"/>
      <c r="I69" s="178"/>
      <c r="J69" s="178"/>
      <c r="K69" s="190" t="str" cm="1">
        <f t="array" ref="K69">IFERROR(_xlfn.LET(_xlpm.txt,J69,_xlpm.chars,MID(_xlpm.txt,_xlfn.SEQUENCE(LEN(_xlpm.txt)),1),_xlpm.num,_xlfn.TEXTJOIN("",TRUE,IF((_xlpm.chars&gt;="0")*(_xlpm.chars&lt;="9")+ (_xlpm.chars="."),_xlpm.chars,"")),--_xlpm.num),"")</f>
        <v/>
      </c>
      <c r="L69" s="185"/>
      <c r="M69" s="186"/>
      <c r="N69" s="77" t="str">
        <f t="shared" si="3"/>
        <v/>
      </c>
      <c r="O69" s="96" t="str">
        <f t="shared" si="4"/>
        <v/>
      </c>
      <c r="P69" s="176"/>
      <c r="Q69" s="179"/>
      <c r="R69" s="79" t="str">
        <f t="shared" si="5"/>
        <v/>
      </c>
      <c r="S69" s="74"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9" s="80" t="str">
        <f>IFERROR((F69*VLOOKUP(D69,Table4[],2,FALSE)/1000)-(H69*VLOOKUP(G69,Table4[],2,FALSE)/1000),"")</f>
        <v/>
      </c>
      <c r="U69" s="120"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81"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9" s="116" t="str">
        <f t="shared" si="0"/>
        <v xml:space="preserve"> - </v>
      </c>
      <c r="X69" s="109" t="str">
        <f t="shared" si="1"/>
        <v xml:space="preserve"> - </v>
      </c>
      <c r="Y69" s="112" t="str">
        <f t="shared" si="2"/>
        <v xml:space="preserve"> - </v>
      </c>
    </row>
    <row r="70" spans="2:25" s="97" customFormat="1" x14ac:dyDescent="0.3">
      <c r="B70" s="176"/>
      <c r="C70" s="177"/>
      <c r="D70" s="177"/>
      <c r="E70" s="178"/>
      <c r="F70" s="178"/>
      <c r="G70" s="177"/>
      <c r="H70" s="178"/>
      <c r="I70" s="178"/>
      <c r="J70" s="178"/>
      <c r="K70" s="190" t="str" cm="1">
        <f t="array" ref="K70">IFERROR(_xlfn.LET(_xlpm.txt,J70,_xlpm.chars,MID(_xlpm.txt,_xlfn.SEQUENCE(LEN(_xlpm.txt)),1),_xlpm.num,_xlfn.TEXTJOIN("",TRUE,IF((_xlpm.chars&gt;="0")*(_xlpm.chars&lt;="9")+ (_xlpm.chars="."),_xlpm.chars,"")),--_xlpm.num),"")</f>
        <v/>
      </c>
      <c r="L70" s="185"/>
      <c r="M70" s="186"/>
      <c r="N70" s="77" t="str">
        <f t="shared" si="3"/>
        <v/>
      </c>
      <c r="O70" s="96" t="str">
        <f t="shared" si="4"/>
        <v/>
      </c>
      <c r="P70" s="176"/>
      <c r="Q70" s="179"/>
      <c r="R70" s="79" t="str">
        <f t="shared" si="5"/>
        <v/>
      </c>
      <c r="S70" s="74"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0" s="80" t="str">
        <f>IFERROR((F70*VLOOKUP(D70,Table4[],2,FALSE)/1000)-(H70*VLOOKUP(G70,Table4[],2,FALSE)/1000),"")</f>
        <v/>
      </c>
      <c r="U70" s="120"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81"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0" s="116" t="str">
        <f t="shared" si="0"/>
        <v xml:space="preserve"> - </v>
      </c>
      <c r="X70" s="109" t="str">
        <f t="shared" si="1"/>
        <v xml:space="preserve"> - </v>
      </c>
      <c r="Y70" s="112" t="str">
        <f t="shared" si="2"/>
        <v xml:space="preserve"> - </v>
      </c>
    </row>
    <row r="71" spans="2:25" s="97" customFormat="1" x14ac:dyDescent="0.3">
      <c r="B71" s="176"/>
      <c r="C71" s="177"/>
      <c r="D71" s="177"/>
      <c r="E71" s="178"/>
      <c r="F71" s="178"/>
      <c r="G71" s="177"/>
      <c r="H71" s="178"/>
      <c r="I71" s="178"/>
      <c r="J71" s="178"/>
      <c r="K71" s="190" t="str" cm="1">
        <f t="array" ref="K71">IFERROR(_xlfn.LET(_xlpm.txt,J71,_xlpm.chars,MID(_xlpm.txt,_xlfn.SEQUENCE(LEN(_xlpm.txt)),1),_xlpm.num,_xlfn.TEXTJOIN("",TRUE,IF((_xlpm.chars&gt;="0")*(_xlpm.chars&lt;="9")+ (_xlpm.chars="."),_xlpm.chars,"")),--_xlpm.num),"")</f>
        <v/>
      </c>
      <c r="L71" s="185"/>
      <c r="M71" s="186"/>
      <c r="N71" s="77" t="str">
        <f t="shared" si="3"/>
        <v/>
      </c>
      <c r="O71" s="96" t="str">
        <f t="shared" si="4"/>
        <v/>
      </c>
      <c r="P71" s="176"/>
      <c r="Q71" s="179"/>
      <c r="R71" s="79" t="str">
        <f t="shared" si="5"/>
        <v/>
      </c>
      <c r="S71" s="74"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1" s="80" t="str">
        <f>IFERROR((F71*VLOOKUP(D71,Table4[],2,FALSE)/1000)-(H71*VLOOKUP(G71,Table4[],2,FALSE)/1000),"")</f>
        <v/>
      </c>
      <c r="U71" s="120"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81"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1" s="116" t="str">
        <f t="shared" si="0"/>
        <v xml:space="preserve"> - </v>
      </c>
      <c r="X71" s="109" t="str">
        <f t="shared" si="1"/>
        <v xml:space="preserve"> - </v>
      </c>
      <c r="Y71" s="112" t="str">
        <f t="shared" si="2"/>
        <v xml:space="preserve"> - </v>
      </c>
    </row>
    <row r="72" spans="2:25" s="97" customFormat="1" x14ac:dyDescent="0.3">
      <c r="B72" s="176"/>
      <c r="C72" s="177"/>
      <c r="D72" s="177"/>
      <c r="E72" s="178"/>
      <c r="F72" s="178"/>
      <c r="G72" s="177"/>
      <c r="H72" s="178"/>
      <c r="I72" s="178"/>
      <c r="J72" s="178"/>
      <c r="K72" s="190" t="str" cm="1">
        <f t="array" ref="K72">IFERROR(_xlfn.LET(_xlpm.txt,J72,_xlpm.chars,MID(_xlpm.txt,_xlfn.SEQUENCE(LEN(_xlpm.txt)),1),_xlpm.num,_xlfn.TEXTJOIN("",TRUE,IF((_xlpm.chars&gt;="0")*(_xlpm.chars&lt;="9")+ (_xlpm.chars="."),_xlpm.chars,"")),--_xlpm.num),"")</f>
        <v/>
      </c>
      <c r="L72" s="185"/>
      <c r="M72" s="186"/>
      <c r="N72" s="77" t="str">
        <f t="shared" si="3"/>
        <v/>
      </c>
      <c r="O72" s="96" t="str">
        <f t="shared" si="4"/>
        <v/>
      </c>
      <c r="P72" s="176"/>
      <c r="Q72" s="179"/>
      <c r="R72" s="79" t="str">
        <f t="shared" si="5"/>
        <v/>
      </c>
      <c r="S72" s="74"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2" s="80" t="str">
        <f>IFERROR((F72*VLOOKUP(D72,Table4[],2,FALSE)/1000)-(H72*VLOOKUP(G72,Table4[],2,FALSE)/1000),"")</f>
        <v/>
      </c>
      <c r="U72" s="120"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81"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2" s="116" t="str">
        <f t="shared" si="0"/>
        <v xml:space="preserve"> - </v>
      </c>
      <c r="X72" s="109" t="str">
        <f t="shared" si="1"/>
        <v xml:space="preserve"> - </v>
      </c>
      <c r="Y72" s="112" t="str">
        <f t="shared" si="2"/>
        <v xml:space="preserve"> - </v>
      </c>
    </row>
    <row r="73" spans="2:25" s="97" customFormat="1" x14ac:dyDescent="0.3">
      <c r="B73" s="176"/>
      <c r="C73" s="177"/>
      <c r="D73" s="177"/>
      <c r="E73" s="178"/>
      <c r="F73" s="178"/>
      <c r="G73" s="177"/>
      <c r="H73" s="178"/>
      <c r="I73" s="178"/>
      <c r="J73" s="178"/>
      <c r="K73" s="190" t="str" cm="1">
        <f t="array" ref="K73">IFERROR(_xlfn.LET(_xlpm.txt,J73,_xlpm.chars,MID(_xlpm.txt,_xlfn.SEQUENCE(LEN(_xlpm.txt)),1),_xlpm.num,_xlfn.TEXTJOIN("",TRUE,IF((_xlpm.chars&gt;="0")*(_xlpm.chars&lt;="9")+ (_xlpm.chars="."),_xlpm.chars,"")),--_xlpm.num),"")</f>
        <v/>
      </c>
      <c r="L73" s="185"/>
      <c r="M73" s="186"/>
      <c r="N73" s="77" t="str">
        <f t="shared" si="3"/>
        <v/>
      </c>
      <c r="O73" s="96" t="str">
        <f t="shared" si="4"/>
        <v/>
      </c>
      <c r="P73" s="176"/>
      <c r="Q73" s="179"/>
      <c r="R73" s="79" t="str">
        <f t="shared" si="5"/>
        <v/>
      </c>
      <c r="S73" s="74"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3" s="80" t="str">
        <f>IFERROR((F73*VLOOKUP(D73,Table4[],2,FALSE)/1000)-(H73*VLOOKUP(G73,Table4[],2,FALSE)/1000),"")</f>
        <v/>
      </c>
      <c r="U73" s="120"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81"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3" s="116" t="str">
        <f t="shared" si="0"/>
        <v xml:space="preserve"> - </v>
      </c>
      <c r="X73" s="109" t="str">
        <f t="shared" si="1"/>
        <v xml:space="preserve"> - </v>
      </c>
      <c r="Y73" s="112" t="str">
        <f t="shared" si="2"/>
        <v xml:space="preserve"> - </v>
      </c>
    </row>
    <row r="74" spans="2:25" s="97" customFormat="1" x14ac:dyDescent="0.3">
      <c r="B74" s="176"/>
      <c r="C74" s="177"/>
      <c r="D74" s="177"/>
      <c r="E74" s="178"/>
      <c r="F74" s="178"/>
      <c r="G74" s="177"/>
      <c r="H74" s="178"/>
      <c r="I74" s="178"/>
      <c r="J74" s="178"/>
      <c r="K74" s="190" t="str" cm="1">
        <f t="array" ref="K74">IFERROR(_xlfn.LET(_xlpm.txt,J74,_xlpm.chars,MID(_xlpm.txt,_xlfn.SEQUENCE(LEN(_xlpm.txt)),1),_xlpm.num,_xlfn.TEXTJOIN("",TRUE,IF((_xlpm.chars&gt;="0")*(_xlpm.chars&lt;="9")+ (_xlpm.chars="."),_xlpm.chars,"")),--_xlpm.num),"")</f>
        <v/>
      </c>
      <c r="L74" s="185"/>
      <c r="M74" s="186"/>
      <c r="N74" s="77" t="str">
        <f t="shared" si="3"/>
        <v/>
      </c>
      <c r="O74" s="96" t="str">
        <f t="shared" si="4"/>
        <v/>
      </c>
      <c r="P74" s="176"/>
      <c r="Q74" s="179"/>
      <c r="R74" s="79" t="str">
        <f t="shared" si="5"/>
        <v/>
      </c>
      <c r="S74" s="74"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4" s="80" t="str">
        <f>IFERROR((F74*VLOOKUP(D74,Table4[],2,FALSE)/1000)-(H74*VLOOKUP(G74,Table4[],2,FALSE)/1000),"")</f>
        <v/>
      </c>
      <c r="U74" s="120"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81"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4" s="116" t="str">
        <f t="shared" si="0"/>
        <v xml:space="preserve"> - </v>
      </c>
      <c r="X74" s="109" t="str">
        <f t="shared" si="1"/>
        <v xml:space="preserve"> - </v>
      </c>
      <c r="Y74" s="112" t="str">
        <f t="shared" si="2"/>
        <v xml:space="preserve"> - </v>
      </c>
    </row>
    <row r="75" spans="2:25" s="97" customFormat="1" x14ac:dyDescent="0.3">
      <c r="B75" s="176"/>
      <c r="C75" s="177"/>
      <c r="D75" s="177"/>
      <c r="E75" s="178"/>
      <c r="F75" s="178"/>
      <c r="G75" s="177"/>
      <c r="H75" s="178"/>
      <c r="I75" s="178"/>
      <c r="J75" s="178"/>
      <c r="K75" s="190" t="str" cm="1">
        <f t="array" ref="K75">IFERROR(_xlfn.LET(_xlpm.txt,J75,_xlpm.chars,MID(_xlpm.txt,_xlfn.SEQUENCE(LEN(_xlpm.txt)),1),_xlpm.num,_xlfn.TEXTJOIN("",TRUE,IF((_xlpm.chars&gt;="0")*(_xlpm.chars&lt;="9")+ (_xlpm.chars="."),_xlpm.chars,"")),--_xlpm.num),"")</f>
        <v/>
      </c>
      <c r="L75" s="185"/>
      <c r="M75" s="186"/>
      <c r="N75" s="77" t="str">
        <f t="shared" si="3"/>
        <v/>
      </c>
      <c r="O75" s="96" t="str">
        <f t="shared" si="4"/>
        <v/>
      </c>
      <c r="P75" s="176"/>
      <c r="Q75" s="179"/>
      <c r="R75" s="79" t="str">
        <f t="shared" si="5"/>
        <v/>
      </c>
      <c r="S75" s="74"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5" s="80" t="str">
        <f>IFERROR((F75*VLOOKUP(D75,Table4[],2,FALSE)/1000)-(H75*VLOOKUP(G75,Table4[],2,FALSE)/1000),"")</f>
        <v/>
      </c>
      <c r="U75" s="120"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81"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5" s="116" t="str">
        <f t="shared" si="0"/>
        <v xml:space="preserve"> - </v>
      </c>
      <c r="X75" s="109" t="str">
        <f t="shared" si="1"/>
        <v xml:space="preserve"> - </v>
      </c>
      <c r="Y75" s="112" t="str">
        <f t="shared" si="2"/>
        <v xml:space="preserve"> - </v>
      </c>
    </row>
    <row r="76" spans="2:25" s="97" customFormat="1" x14ac:dyDescent="0.3">
      <c r="B76" s="176"/>
      <c r="C76" s="177"/>
      <c r="D76" s="177"/>
      <c r="E76" s="178"/>
      <c r="F76" s="178"/>
      <c r="G76" s="177"/>
      <c r="H76" s="178"/>
      <c r="I76" s="178"/>
      <c r="J76" s="178"/>
      <c r="K76" s="190" t="str" cm="1">
        <f t="array" ref="K76">IFERROR(_xlfn.LET(_xlpm.txt,J76,_xlpm.chars,MID(_xlpm.txt,_xlfn.SEQUENCE(LEN(_xlpm.txt)),1),_xlpm.num,_xlfn.TEXTJOIN("",TRUE,IF((_xlpm.chars&gt;="0")*(_xlpm.chars&lt;="9")+ (_xlpm.chars="."),_xlpm.chars,"")),--_xlpm.num),"")</f>
        <v/>
      </c>
      <c r="L76" s="185"/>
      <c r="M76" s="186"/>
      <c r="N76" s="77" t="str">
        <f t="shared" si="3"/>
        <v/>
      </c>
      <c r="O76" s="96" t="str">
        <f t="shared" si="4"/>
        <v/>
      </c>
      <c r="P76" s="176"/>
      <c r="Q76" s="179"/>
      <c r="R76" s="79" t="str">
        <f t="shared" si="5"/>
        <v/>
      </c>
      <c r="S76" s="74"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6" s="80" t="str">
        <f>IFERROR((F76*VLOOKUP(D76,Table4[],2,FALSE)/1000)-(H76*VLOOKUP(G76,Table4[],2,FALSE)/1000),"")</f>
        <v/>
      </c>
      <c r="U76" s="120"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81"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6" s="116" t="str">
        <f t="shared" si="0"/>
        <v xml:space="preserve"> - </v>
      </c>
      <c r="X76" s="109" t="str">
        <f t="shared" si="1"/>
        <v xml:space="preserve"> - </v>
      </c>
      <c r="Y76" s="112" t="str">
        <f t="shared" si="2"/>
        <v xml:space="preserve"> - </v>
      </c>
    </row>
    <row r="77" spans="2:25" s="97" customFormat="1" x14ac:dyDescent="0.3">
      <c r="B77" s="176"/>
      <c r="C77" s="177"/>
      <c r="D77" s="177"/>
      <c r="E77" s="178"/>
      <c r="F77" s="178"/>
      <c r="G77" s="177"/>
      <c r="H77" s="178"/>
      <c r="I77" s="178"/>
      <c r="J77" s="178"/>
      <c r="K77" s="190" t="str" cm="1">
        <f t="array" ref="K77">IFERROR(_xlfn.LET(_xlpm.txt,J77,_xlpm.chars,MID(_xlpm.txt,_xlfn.SEQUENCE(LEN(_xlpm.txt)),1),_xlpm.num,_xlfn.TEXTJOIN("",TRUE,IF((_xlpm.chars&gt;="0")*(_xlpm.chars&lt;="9")+ (_xlpm.chars="."),_xlpm.chars,"")),--_xlpm.num),"")</f>
        <v/>
      </c>
      <c r="L77" s="185"/>
      <c r="M77" s="186"/>
      <c r="N77" s="77" t="str">
        <f t="shared" si="3"/>
        <v/>
      </c>
      <c r="O77" s="96" t="str">
        <f t="shared" si="4"/>
        <v/>
      </c>
      <c r="P77" s="176"/>
      <c r="Q77" s="179"/>
      <c r="R77" s="79" t="str">
        <f t="shared" si="5"/>
        <v/>
      </c>
      <c r="S77" s="74"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7" s="80" t="str">
        <f>IFERROR((F77*VLOOKUP(D77,Table4[],2,FALSE)/1000)-(H77*VLOOKUP(G77,Table4[],2,FALSE)/1000),"")</f>
        <v/>
      </c>
      <c r="U77" s="120"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81"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7" s="116" t="str">
        <f t="shared" si="0"/>
        <v xml:space="preserve"> - </v>
      </c>
      <c r="X77" s="109" t="str">
        <f t="shared" si="1"/>
        <v xml:space="preserve"> - </v>
      </c>
      <c r="Y77" s="112" t="str">
        <f t="shared" si="2"/>
        <v xml:space="preserve"> - </v>
      </c>
    </row>
    <row r="78" spans="2:25" s="97" customFormat="1" x14ac:dyDescent="0.3">
      <c r="B78" s="176"/>
      <c r="C78" s="177"/>
      <c r="D78" s="177"/>
      <c r="E78" s="178"/>
      <c r="F78" s="178"/>
      <c r="G78" s="177"/>
      <c r="H78" s="178"/>
      <c r="I78" s="178"/>
      <c r="J78" s="178"/>
      <c r="K78" s="190" t="str" cm="1">
        <f t="array" ref="K78">IFERROR(_xlfn.LET(_xlpm.txt,J78,_xlpm.chars,MID(_xlpm.txt,_xlfn.SEQUENCE(LEN(_xlpm.txt)),1),_xlpm.num,_xlfn.TEXTJOIN("",TRUE,IF((_xlpm.chars&gt;="0")*(_xlpm.chars&lt;="9")+ (_xlpm.chars="."),_xlpm.chars,"")),--_xlpm.num),"")</f>
        <v/>
      </c>
      <c r="L78" s="185"/>
      <c r="M78" s="186"/>
      <c r="N78" s="77" t="str">
        <f t="shared" si="3"/>
        <v/>
      </c>
      <c r="O78" s="96" t="str">
        <f t="shared" si="4"/>
        <v/>
      </c>
      <c r="P78" s="176"/>
      <c r="Q78" s="179"/>
      <c r="R78" s="79" t="str">
        <f t="shared" si="5"/>
        <v/>
      </c>
      <c r="S78" s="74"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8" s="80" t="str">
        <f>IFERROR((F78*VLOOKUP(D78,Table4[],2,FALSE)/1000)-(H78*VLOOKUP(G78,Table4[],2,FALSE)/1000),"")</f>
        <v/>
      </c>
      <c r="U78" s="120"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81"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8" s="116" t="str">
        <f t="shared" si="0"/>
        <v xml:space="preserve"> - </v>
      </c>
      <c r="X78" s="109" t="str">
        <f t="shared" si="1"/>
        <v xml:space="preserve"> - </v>
      </c>
      <c r="Y78" s="112" t="str">
        <f t="shared" si="2"/>
        <v xml:space="preserve"> - </v>
      </c>
    </row>
    <row r="79" spans="2:25" s="97" customFormat="1" x14ac:dyDescent="0.3">
      <c r="B79" s="176"/>
      <c r="C79" s="177"/>
      <c r="D79" s="177"/>
      <c r="E79" s="178"/>
      <c r="F79" s="178"/>
      <c r="G79" s="177"/>
      <c r="H79" s="178"/>
      <c r="I79" s="178"/>
      <c r="J79" s="178"/>
      <c r="K79" s="190" t="str" cm="1">
        <f t="array" ref="K79">IFERROR(_xlfn.LET(_xlpm.txt,J79,_xlpm.chars,MID(_xlpm.txt,_xlfn.SEQUENCE(LEN(_xlpm.txt)),1),_xlpm.num,_xlfn.TEXTJOIN("",TRUE,IF((_xlpm.chars&gt;="0")*(_xlpm.chars&lt;="9")+ (_xlpm.chars="."),_xlpm.chars,"")),--_xlpm.num),"")</f>
        <v/>
      </c>
      <c r="L79" s="185"/>
      <c r="M79" s="186"/>
      <c r="N79" s="77" t="str">
        <f t="shared" si="3"/>
        <v/>
      </c>
      <c r="O79" s="96" t="str">
        <f t="shared" si="4"/>
        <v/>
      </c>
      <c r="P79" s="176"/>
      <c r="Q79" s="179"/>
      <c r="R79" s="79" t="str">
        <f t="shared" si="5"/>
        <v/>
      </c>
      <c r="S79" s="74"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9" s="80" t="str">
        <f>IFERROR((F79*VLOOKUP(D79,Table4[],2,FALSE)/1000)-(H79*VLOOKUP(G79,Table4[],2,FALSE)/1000),"")</f>
        <v/>
      </c>
      <c r="U79" s="120"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81"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9" s="116" t="str">
        <f t="shared" si="0"/>
        <v xml:space="preserve"> - </v>
      </c>
      <c r="X79" s="109" t="str">
        <f t="shared" si="1"/>
        <v xml:space="preserve"> - </v>
      </c>
      <c r="Y79" s="112" t="str">
        <f t="shared" si="2"/>
        <v xml:space="preserve"> - </v>
      </c>
    </row>
    <row r="80" spans="2:25" s="97" customFormat="1" x14ac:dyDescent="0.3">
      <c r="B80" s="176"/>
      <c r="C80" s="177"/>
      <c r="D80" s="177"/>
      <c r="E80" s="178"/>
      <c r="F80" s="178"/>
      <c r="G80" s="177"/>
      <c r="H80" s="178"/>
      <c r="I80" s="178"/>
      <c r="J80" s="178"/>
      <c r="K80" s="190" t="str" cm="1">
        <f t="array" ref="K80">IFERROR(_xlfn.LET(_xlpm.txt,J80,_xlpm.chars,MID(_xlpm.txt,_xlfn.SEQUENCE(LEN(_xlpm.txt)),1),_xlpm.num,_xlfn.TEXTJOIN("",TRUE,IF((_xlpm.chars&gt;="0")*(_xlpm.chars&lt;="9")+ (_xlpm.chars="."),_xlpm.chars,"")),--_xlpm.num),"")</f>
        <v/>
      </c>
      <c r="L80" s="185"/>
      <c r="M80" s="186"/>
      <c r="N80" s="77" t="str">
        <f t="shared" si="3"/>
        <v/>
      </c>
      <c r="O80" s="96" t="str">
        <f t="shared" si="4"/>
        <v/>
      </c>
      <c r="P80" s="176"/>
      <c r="Q80" s="179"/>
      <c r="R80" s="79" t="str">
        <f t="shared" si="5"/>
        <v/>
      </c>
      <c r="S80" s="74"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0" s="80" t="str">
        <f>IFERROR((F80*VLOOKUP(D80,Table4[],2,FALSE)/1000)-(H80*VLOOKUP(G80,Table4[],2,FALSE)/1000),"")</f>
        <v/>
      </c>
      <c r="U80" s="120"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81"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0" s="116" t="str">
        <f t="shared" si="0"/>
        <v xml:space="preserve"> - </v>
      </c>
      <c r="X80" s="109" t="str">
        <f t="shared" si="1"/>
        <v xml:space="preserve"> - </v>
      </c>
      <c r="Y80" s="112" t="str">
        <f t="shared" si="2"/>
        <v xml:space="preserve"> - </v>
      </c>
    </row>
    <row r="81" spans="2:25" s="97" customFormat="1" x14ac:dyDescent="0.3">
      <c r="B81" s="176"/>
      <c r="C81" s="177"/>
      <c r="D81" s="177"/>
      <c r="E81" s="178"/>
      <c r="F81" s="178"/>
      <c r="G81" s="177"/>
      <c r="H81" s="178"/>
      <c r="I81" s="178"/>
      <c r="J81" s="178"/>
      <c r="K81" s="190" t="str" cm="1">
        <f t="array" ref="K81">IFERROR(_xlfn.LET(_xlpm.txt,J81,_xlpm.chars,MID(_xlpm.txt,_xlfn.SEQUENCE(LEN(_xlpm.txt)),1),_xlpm.num,_xlfn.TEXTJOIN("",TRUE,IF((_xlpm.chars&gt;="0")*(_xlpm.chars&lt;="9")+ (_xlpm.chars="."),_xlpm.chars,"")),--_xlpm.num),"")</f>
        <v/>
      </c>
      <c r="L81" s="185"/>
      <c r="M81" s="186"/>
      <c r="N81" s="77" t="str">
        <f t="shared" si="3"/>
        <v/>
      </c>
      <c r="O81" s="96" t="str">
        <f t="shared" si="4"/>
        <v/>
      </c>
      <c r="P81" s="176"/>
      <c r="Q81" s="179"/>
      <c r="R81" s="79" t="str">
        <f t="shared" si="5"/>
        <v/>
      </c>
      <c r="S81" s="74"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1" s="80" t="str">
        <f>IFERROR((F81*VLOOKUP(D81,Table4[],2,FALSE)/1000)-(H81*VLOOKUP(G81,Table4[],2,FALSE)/1000),"")</f>
        <v/>
      </c>
      <c r="U81" s="120"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81"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1" s="116" t="str">
        <f t="shared" si="0"/>
        <v xml:space="preserve"> - </v>
      </c>
      <c r="X81" s="109" t="str">
        <f t="shared" si="1"/>
        <v xml:space="preserve"> - </v>
      </c>
      <c r="Y81" s="112" t="str">
        <f t="shared" si="2"/>
        <v xml:space="preserve"> - </v>
      </c>
    </row>
    <row r="82" spans="2:25" s="97" customFormat="1" x14ac:dyDescent="0.3">
      <c r="B82" s="176"/>
      <c r="C82" s="177"/>
      <c r="D82" s="177"/>
      <c r="E82" s="178"/>
      <c r="F82" s="178"/>
      <c r="G82" s="177"/>
      <c r="H82" s="178"/>
      <c r="I82" s="178"/>
      <c r="J82" s="178"/>
      <c r="K82" s="190" t="str" cm="1">
        <f t="array" ref="K82">IFERROR(_xlfn.LET(_xlpm.txt,J82,_xlpm.chars,MID(_xlpm.txt,_xlfn.SEQUENCE(LEN(_xlpm.txt)),1),_xlpm.num,_xlfn.TEXTJOIN("",TRUE,IF((_xlpm.chars&gt;="0")*(_xlpm.chars&lt;="9")+ (_xlpm.chars="."),_xlpm.chars,"")),--_xlpm.num),"")</f>
        <v/>
      </c>
      <c r="L82" s="185"/>
      <c r="M82" s="186"/>
      <c r="N82" s="77" t="str">
        <f t="shared" si="3"/>
        <v/>
      </c>
      <c r="O82" s="96" t="str">
        <f t="shared" si="4"/>
        <v/>
      </c>
      <c r="P82" s="176"/>
      <c r="Q82" s="179"/>
      <c r="R82" s="79" t="str">
        <f t="shared" si="5"/>
        <v/>
      </c>
      <c r="S82" s="74"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2" s="80" t="str">
        <f>IFERROR((F82*VLOOKUP(D82,Table4[],2,FALSE)/1000)-(H82*VLOOKUP(G82,Table4[],2,FALSE)/1000),"")</f>
        <v/>
      </c>
      <c r="U82" s="120"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81"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2" s="116" t="str">
        <f t="shared" si="0"/>
        <v xml:space="preserve"> - </v>
      </c>
      <c r="X82" s="109" t="str">
        <f t="shared" si="1"/>
        <v xml:space="preserve"> - </v>
      </c>
      <c r="Y82" s="112" t="str">
        <f t="shared" si="2"/>
        <v xml:space="preserve"> - </v>
      </c>
    </row>
    <row r="83" spans="2:25" s="97" customFormat="1" x14ac:dyDescent="0.3">
      <c r="B83" s="176"/>
      <c r="C83" s="177"/>
      <c r="D83" s="177"/>
      <c r="E83" s="178"/>
      <c r="F83" s="178"/>
      <c r="G83" s="177"/>
      <c r="H83" s="178"/>
      <c r="I83" s="178"/>
      <c r="J83" s="178"/>
      <c r="K83" s="190" t="str" cm="1">
        <f t="array" ref="K83">IFERROR(_xlfn.LET(_xlpm.txt,J83,_xlpm.chars,MID(_xlpm.txt,_xlfn.SEQUENCE(LEN(_xlpm.txt)),1),_xlpm.num,_xlfn.TEXTJOIN("",TRUE,IF((_xlpm.chars&gt;="0")*(_xlpm.chars&lt;="9")+ (_xlpm.chars="."),_xlpm.chars,"")),--_xlpm.num),"")</f>
        <v/>
      </c>
      <c r="L83" s="185"/>
      <c r="M83" s="186"/>
      <c r="N83" s="77" t="str">
        <f t="shared" si="3"/>
        <v/>
      </c>
      <c r="O83" s="96" t="str">
        <f t="shared" si="4"/>
        <v/>
      </c>
      <c r="P83" s="176"/>
      <c r="Q83" s="179"/>
      <c r="R83" s="79" t="str">
        <f t="shared" si="5"/>
        <v/>
      </c>
      <c r="S83" s="74"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3" s="80" t="str">
        <f>IFERROR((F83*VLOOKUP(D83,Table4[],2,FALSE)/1000)-(H83*VLOOKUP(G83,Table4[],2,FALSE)/1000),"")</f>
        <v/>
      </c>
      <c r="U83" s="120"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81"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3" s="116" t="str">
        <f t="shared" si="0"/>
        <v xml:space="preserve"> - </v>
      </c>
      <c r="X83" s="109" t="str">
        <f t="shared" si="1"/>
        <v xml:space="preserve"> - </v>
      </c>
      <c r="Y83" s="112" t="str">
        <f t="shared" si="2"/>
        <v xml:space="preserve"> - </v>
      </c>
    </row>
    <row r="84" spans="2:25" s="97" customFormat="1" x14ac:dyDescent="0.3">
      <c r="B84" s="176"/>
      <c r="C84" s="177"/>
      <c r="D84" s="177"/>
      <c r="E84" s="178"/>
      <c r="F84" s="178"/>
      <c r="G84" s="177"/>
      <c r="H84" s="178"/>
      <c r="I84" s="178"/>
      <c r="J84" s="178"/>
      <c r="K84" s="190" t="str" cm="1">
        <f t="array" ref="K84">IFERROR(_xlfn.LET(_xlpm.txt,J84,_xlpm.chars,MID(_xlpm.txt,_xlfn.SEQUENCE(LEN(_xlpm.txt)),1),_xlpm.num,_xlfn.TEXTJOIN("",TRUE,IF((_xlpm.chars&gt;="0")*(_xlpm.chars&lt;="9")+ (_xlpm.chars="."),_xlpm.chars,"")),--_xlpm.num),"")</f>
        <v/>
      </c>
      <c r="L84" s="185"/>
      <c r="M84" s="186"/>
      <c r="N84" s="77" t="str">
        <f t="shared" si="3"/>
        <v/>
      </c>
      <c r="O84" s="96" t="str">
        <f t="shared" si="4"/>
        <v/>
      </c>
      <c r="P84" s="176"/>
      <c r="Q84" s="179"/>
      <c r="R84" s="79" t="str">
        <f t="shared" si="5"/>
        <v/>
      </c>
      <c r="S84" s="74"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4" s="80" t="str">
        <f>IFERROR((F84*VLOOKUP(D84,Table4[],2,FALSE)/1000)-(H84*VLOOKUP(G84,Table4[],2,FALSE)/1000),"")</f>
        <v/>
      </c>
      <c r="U84" s="120"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81"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4" s="116" t="str">
        <f t="shared" si="0"/>
        <v xml:space="preserve"> - </v>
      </c>
      <c r="X84" s="109" t="str">
        <f t="shared" si="1"/>
        <v xml:space="preserve"> - </v>
      </c>
      <c r="Y84" s="112" t="str">
        <f t="shared" si="2"/>
        <v xml:space="preserve"> - </v>
      </c>
    </row>
    <row r="85" spans="2:25" s="97" customFormat="1" x14ac:dyDescent="0.3">
      <c r="B85" s="176"/>
      <c r="C85" s="177"/>
      <c r="D85" s="177"/>
      <c r="E85" s="178"/>
      <c r="F85" s="178"/>
      <c r="G85" s="177"/>
      <c r="H85" s="178"/>
      <c r="I85" s="178"/>
      <c r="J85" s="178"/>
      <c r="K85" s="190" t="str" cm="1">
        <f t="array" ref="K85">IFERROR(_xlfn.LET(_xlpm.txt,J85,_xlpm.chars,MID(_xlpm.txt,_xlfn.SEQUENCE(LEN(_xlpm.txt)),1),_xlpm.num,_xlfn.TEXTJOIN("",TRUE,IF((_xlpm.chars&gt;="0")*(_xlpm.chars&lt;="9")+ (_xlpm.chars="."),_xlpm.chars,"")),--_xlpm.num),"")</f>
        <v/>
      </c>
      <c r="L85" s="185"/>
      <c r="M85" s="186"/>
      <c r="N85" s="77" t="str">
        <f t="shared" si="3"/>
        <v/>
      </c>
      <c r="O85" s="96" t="str">
        <f t="shared" si="4"/>
        <v/>
      </c>
      <c r="P85" s="176"/>
      <c r="Q85" s="179"/>
      <c r="R85" s="79" t="str">
        <f t="shared" si="5"/>
        <v/>
      </c>
      <c r="S85" s="74"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5" s="80" t="str">
        <f>IFERROR((F85*VLOOKUP(D85,Table4[],2,FALSE)/1000)-(H85*VLOOKUP(G85,Table4[],2,FALSE)/1000),"")</f>
        <v/>
      </c>
      <c r="U85" s="120"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81"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5" s="116" t="str">
        <f t="shared" si="0"/>
        <v xml:space="preserve"> - </v>
      </c>
      <c r="X85" s="109" t="str">
        <f t="shared" si="1"/>
        <v xml:space="preserve"> - </v>
      </c>
      <c r="Y85" s="112" t="str">
        <f t="shared" si="2"/>
        <v xml:space="preserve"> - </v>
      </c>
    </row>
    <row r="86" spans="2:25" s="97" customFormat="1" x14ac:dyDescent="0.3">
      <c r="B86" s="176"/>
      <c r="C86" s="177"/>
      <c r="D86" s="177"/>
      <c r="E86" s="178"/>
      <c r="F86" s="178"/>
      <c r="G86" s="177"/>
      <c r="H86" s="178"/>
      <c r="I86" s="178"/>
      <c r="J86" s="178"/>
      <c r="K86" s="190" t="str" cm="1">
        <f t="array" ref="K86">IFERROR(_xlfn.LET(_xlpm.txt,J86,_xlpm.chars,MID(_xlpm.txt,_xlfn.SEQUENCE(LEN(_xlpm.txt)),1),_xlpm.num,_xlfn.TEXTJOIN("",TRUE,IF((_xlpm.chars&gt;="0")*(_xlpm.chars&lt;="9")+ (_xlpm.chars="."),_xlpm.chars,"")),--_xlpm.num),"")</f>
        <v/>
      </c>
      <c r="L86" s="185"/>
      <c r="M86" s="186"/>
      <c r="N86" s="77" t="str">
        <f t="shared" si="3"/>
        <v/>
      </c>
      <c r="O86" s="96" t="str">
        <f t="shared" si="4"/>
        <v/>
      </c>
      <c r="P86" s="176"/>
      <c r="Q86" s="179"/>
      <c r="R86" s="79" t="str">
        <f t="shared" si="5"/>
        <v/>
      </c>
      <c r="S86" s="74"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6" s="80" t="str">
        <f>IFERROR((F86*VLOOKUP(D86,Table4[],2,FALSE)/1000)-(H86*VLOOKUP(G86,Table4[],2,FALSE)/1000),"")</f>
        <v/>
      </c>
      <c r="U86" s="120"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81"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6" s="116" t="str">
        <f t="shared" si="0"/>
        <v xml:space="preserve"> - </v>
      </c>
      <c r="X86" s="109" t="str">
        <f t="shared" si="1"/>
        <v xml:space="preserve"> - </v>
      </c>
      <c r="Y86" s="112" t="str">
        <f t="shared" si="2"/>
        <v xml:space="preserve"> - </v>
      </c>
    </row>
    <row r="87" spans="2:25" s="97" customFormat="1" x14ac:dyDescent="0.3">
      <c r="B87" s="176"/>
      <c r="C87" s="177"/>
      <c r="D87" s="177"/>
      <c r="E87" s="178"/>
      <c r="F87" s="178"/>
      <c r="G87" s="177"/>
      <c r="H87" s="178"/>
      <c r="I87" s="178"/>
      <c r="J87" s="178"/>
      <c r="K87" s="190" t="str" cm="1">
        <f t="array" ref="K87">IFERROR(_xlfn.LET(_xlpm.txt,J87,_xlpm.chars,MID(_xlpm.txt,_xlfn.SEQUENCE(LEN(_xlpm.txt)),1),_xlpm.num,_xlfn.TEXTJOIN("",TRUE,IF((_xlpm.chars&gt;="0")*(_xlpm.chars&lt;="9")+ (_xlpm.chars="."),_xlpm.chars,"")),--_xlpm.num),"")</f>
        <v/>
      </c>
      <c r="L87" s="185"/>
      <c r="M87" s="186"/>
      <c r="N87" s="77" t="str">
        <f t="shared" si="3"/>
        <v/>
      </c>
      <c r="O87" s="96" t="str">
        <f t="shared" si="4"/>
        <v/>
      </c>
      <c r="P87" s="176"/>
      <c r="Q87" s="179"/>
      <c r="R87" s="79" t="str">
        <f t="shared" si="5"/>
        <v/>
      </c>
      <c r="S87" s="74"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7" s="80" t="str">
        <f>IFERROR((F87*VLOOKUP(D87,Table4[],2,FALSE)/1000)-(H87*VLOOKUP(G87,Table4[],2,FALSE)/1000),"")</f>
        <v/>
      </c>
      <c r="U87" s="120"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81"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7" s="116" t="str">
        <f t="shared" si="0"/>
        <v xml:space="preserve"> - </v>
      </c>
      <c r="X87" s="109" t="str">
        <f t="shared" si="1"/>
        <v xml:space="preserve"> - </v>
      </c>
      <c r="Y87" s="112" t="str">
        <f t="shared" si="2"/>
        <v xml:space="preserve"> - </v>
      </c>
    </row>
    <row r="88" spans="2:25" s="97" customFormat="1" x14ac:dyDescent="0.3">
      <c r="B88" s="176"/>
      <c r="C88" s="177"/>
      <c r="D88" s="177"/>
      <c r="E88" s="178"/>
      <c r="F88" s="178"/>
      <c r="G88" s="177"/>
      <c r="H88" s="178"/>
      <c r="I88" s="178"/>
      <c r="J88" s="178"/>
      <c r="K88" s="190" t="str" cm="1">
        <f t="array" ref="K88">IFERROR(_xlfn.LET(_xlpm.txt,J88,_xlpm.chars,MID(_xlpm.txt,_xlfn.SEQUENCE(LEN(_xlpm.txt)),1),_xlpm.num,_xlfn.TEXTJOIN("",TRUE,IF((_xlpm.chars&gt;="0")*(_xlpm.chars&lt;="9")+ (_xlpm.chars="."),_xlpm.chars,"")),--_xlpm.num),"")</f>
        <v/>
      </c>
      <c r="L88" s="185"/>
      <c r="M88" s="186"/>
      <c r="N88" s="77" t="str">
        <f t="shared" si="3"/>
        <v/>
      </c>
      <c r="O88" s="96" t="str">
        <f t="shared" si="4"/>
        <v/>
      </c>
      <c r="P88" s="176"/>
      <c r="Q88" s="179"/>
      <c r="R88" s="79" t="str">
        <f t="shared" si="5"/>
        <v/>
      </c>
      <c r="S88" s="74"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8" s="80" t="str">
        <f>IFERROR((F88*VLOOKUP(D88,Table4[],2,FALSE)/1000)-(H88*VLOOKUP(G88,Table4[],2,FALSE)/1000),"")</f>
        <v/>
      </c>
      <c r="U88" s="120"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81"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8" s="116" t="str">
        <f t="shared" si="0"/>
        <v xml:space="preserve"> - </v>
      </c>
      <c r="X88" s="109" t="str">
        <f t="shared" si="1"/>
        <v xml:space="preserve"> - </v>
      </c>
      <c r="Y88" s="112" t="str">
        <f t="shared" si="2"/>
        <v xml:space="preserve"> - </v>
      </c>
    </row>
    <row r="89" spans="2:25" s="97" customFormat="1" x14ac:dyDescent="0.3">
      <c r="B89" s="176"/>
      <c r="C89" s="177"/>
      <c r="D89" s="177"/>
      <c r="E89" s="178"/>
      <c r="F89" s="178"/>
      <c r="G89" s="177"/>
      <c r="H89" s="178"/>
      <c r="I89" s="178"/>
      <c r="J89" s="178"/>
      <c r="K89" s="190" t="str" cm="1">
        <f t="array" ref="K89">IFERROR(_xlfn.LET(_xlpm.txt,J89,_xlpm.chars,MID(_xlpm.txt,_xlfn.SEQUENCE(LEN(_xlpm.txt)),1),_xlpm.num,_xlfn.TEXTJOIN("",TRUE,IF((_xlpm.chars&gt;="0")*(_xlpm.chars&lt;="9")+ (_xlpm.chars="."),_xlpm.chars,"")),--_xlpm.num),"")</f>
        <v/>
      </c>
      <c r="L89" s="185"/>
      <c r="M89" s="186"/>
      <c r="N89" s="77" t="str">
        <f t="shared" si="3"/>
        <v/>
      </c>
      <c r="O89" s="96" t="str">
        <f t="shared" si="4"/>
        <v/>
      </c>
      <c r="P89" s="176"/>
      <c r="Q89" s="179"/>
      <c r="R89" s="79" t="str">
        <f t="shared" si="5"/>
        <v/>
      </c>
      <c r="S89" s="74"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9" s="80" t="str">
        <f>IFERROR((F89*VLOOKUP(D89,Table4[],2,FALSE)/1000)-(H89*VLOOKUP(G89,Table4[],2,FALSE)/1000),"")</f>
        <v/>
      </c>
      <c r="U89" s="120"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81"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9" s="116" t="str">
        <f t="shared" si="0"/>
        <v xml:space="preserve"> - </v>
      </c>
      <c r="X89" s="109" t="str">
        <f t="shared" si="1"/>
        <v xml:space="preserve"> - </v>
      </c>
      <c r="Y89" s="112" t="str">
        <f t="shared" si="2"/>
        <v xml:space="preserve"> - </v>
      </c>
    </row>
    <row r="90" spans="2:25" s="97" customFormat="1" x14ac:dyDescent="0.3">
      <c r="B90" s="176"/>
      <c r="C90" s="177"/>
      <c r="D90" s="177"/>
      <c r="E90" s="178"/>
      <c r="F90" s="178"/>
      <c r="G90" s="177"/>
      <c r="H90" s="178"/>
      <c r="I90" s="178"/>
      <c r="J90" s="178"/>
      <c r="K90" s="190" t="str" cm="1">
        <f t="array" ref="K90">IFERROR(_xlfn.LET(_xlpm.txt,J90,_xlpm.chars,MID(_xlpm.txt,_xlfn.SEQUENCE(LEN(_xlpm.txt)),1),_xlpm.num,_xlfn.TEXTJOIN("",TRUE,IF((_xlpm.chars&gt;="0")*(_xlpm.chars&lt;="9")+ (_xlpm.chars="."),_xlpm.chars,"")),--_xlpm.num),"")</f>
        <v/>
      </c>
      <c r="L90" s="185"/>
      <c r="M90" s="186"/>
      <c r="N90" s="77" t="str">
        <f t="shared" si="3"/>
        <v/>
      </c>
      <c r="O90" s="96" t="str">
        <f t="shared" si="4"/>
        <v/>
      </c>
      <c r="P90" s="176"/>
      <c r="Q90" s="179"/>
      <c r="R90" s="79" t="str">
        <f t="shared" si="5"/>
        <v/>
      </c>
      <c r="S90" s="74"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0" s="80" t="str">
        <f>IFERROR((F90*VLOOKUP(D90,Table4[],2,FALSE)/1000)-(H90*VLOOKUP(G90,Table4[],2,FALSE)/1000),"")</f>
        <v/>
      </c>
      <c r="U90" s="120"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81"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0" s="116" t="str">
        <f t="shared" si="0"/>
        <v xml:space="preserve"> - </v>
      </c>
      <c r="X90" s="109" t="str">
        <f t="shared" si="1"/>
        <v xml:space="preserve"> - </v>
      </c>
      <c r="Y90" s="112" t="str">
        <f t="shared" si="2"/>
        <v xml:space="preserve"> - </v>
      </c>
    </row>
    <row r="91" spans="2:25" s="97" customFormat="1" x14ac:dyDescent="0.3">
      <c r="B91" s="176"/>
      <c r="C91" s="177"/>
      <c r="D91" s="177"/>
      <c r="E91" s="178"/>
      <c r="F91" s="178"/>
      <c r="G91" s="177"/>
      <c r="H91" s="178"/>
      <c r="I91" s="178"/>
      <c r="J91" s="178"/>
      <c r="K91" s="190" t="str" cm="1">
        <f t="array" ref="K91">IFERROR(_xlfn.LET(_xlpm.txt,J91,_xlpm.chars,MID(_xlpm.txt,_xlfn.SEQUENCE(LEN(_xlpm.txt)),1),_xlpm.num,_xlfn.TEXTJOIN("",TRUE,IF((_xlpm.chars&gt;="0")*(_xlpm.chars&lt;="9")+ (_xlpm.chars="."),_xlpm.chars,"")),--_xlpm.num),"")</f>
        <v/>
      </c>
      <c r="L91" s="185"/>
      <c r="M91" s="186"/>
      <c r="N91" s="77" t="str">
        <f t="shared" si="3"/>
        <v/>
      </c>
      <c r="O91" s="96" t="str">
        <f t="shared" si="4"/>
        <v/>
      </c>
      <c r="P91" s="176"/>
      <c r="Q91" s="179"/>
      <c r="R91" s="79" t="str">
        <f t="shared" si="5"/>
        <v/>
      </c>
      <c r="S91" s="74"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1" s="80" t="str">
        <f>IFERROR((F91*VLOOKUP(D91,Table4[],2,FALSE)/1000)-(H91*VLOOKUP(G91,Table4[],2,FALSE)/1000),"")</f>
        <v/>
      </c>
      <c r="U91" s="120"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81"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1" s="116" t="str">
        <f t="shared" si="0"/>
        <v xml:space="preserve"> - </v>
      </c>
      <c r="X91" s="109" t="str">
        <f t="shared" si="1"/>
        <v xml:space="preserve"> - </v>
      </c>
      <c r="Y91" s="112" t="str">
        <f t="shared" si="2"/>
        <v xml:space="preserve"> - </v>
      </c>
    </row>
    <row r="92" spans="2:25" s="97" customFormat="1" x14ac:dyDescent="0.3">
      <c r="B92" s="176"/>
      <c r="C92" s="177"/>
      <c r="D92" s="177"/>
      <c r="E92" s="178"/>
      <c r="F92" s="178"/>
      <c r="G92" s="177"/>
      <c r="H92" s="178"/>
      <c r="I92" s="178"/>
      <c r="J92" s="178"/>
      <c r="K92" s="190" t="str" cm="1">
        <f t="array" ref="K92">IFERROR(_xlfn.LET(_xlpm.txt,J92,_xlpm.chars,MID(_xlpm.txt,_xlfn.SEQUENCE(LEN(_xlpm.txt)),1),_xlpm.num,_xlfn.TEXTJOIN("",TRUE,IF((_xlpm.chars&gt;="0")*(_xlpm.chars&lt;="9")+ (_xlpm.chars="."),_xlpm.chars,"")),--_xlpm.num),"")</f>
        <v/>
      </c>
      <c r="L92" s="185"/>
      <c r="M92" s="186"/>
      <c r="N92" s="77" t="str">
        <f t="shared" si="3"/>
        <v/>
      </c>
      <c r="O92" s="96" t="str">
        <f t="shared" si="4"/>
        <v/>
      </c>
      <c r="P92" s="176"/>
      <c r="Q92" s="179"/>
      <c r="R92" s="79" t="str">
        <f t="shared" si="5"/>
        <v/>
      </c>
      <c r="S92" s="74"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2" s="80" t="str">
        <f>IFERROR((F92*VLOOKUP(D92,Table4[],2,FALSE)/1000)-(H92*VLOOKUP(G92,Table4[],2,FALSE)/1000),"")</f>
        <v/>
      </c>
      <c r="U92" s="120"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81"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2" s="116" t="str">
        <f t="shared" si="0"/>
        <v xml:space="preserve"> - </v>
      </c>
      <c r="X92" s="109" t="str">
        <f t="shared" si="1"/>
        <v xml:space="preserve"> - </v>
      </c>
      <c r="Y92" s="112" t="str">
        <f t="shared" si="2"/>
        <v xml:space="preserve"> - </v>
      </c>
    </row>
    <row r="93" spans="2:25" s="97" customFormat="1" x14ac:dyDescent="0.3">
      <c r="B93" s="176"/>
      <c r="C93" s="177"/>
      <c r="D93" s="177"/>
      <c r="E93" s="178"/>
      <c r="F93" s="178"/>
      <c r="G93" s="177"/>
      <c r="H93" s="178"/>
      <c r="I93" s="178"/>
      <c r="J93" s="178"/>
      <c r="K93" s="190" t="str" cm="1">
        <f t="array" ref="K93">IFERROR(_xlfn.LET(_xlpm.txt,J93,_xlpm.chars,MID(_xlpm.txt,_xlfn.SEQUENCE(LEN(_xlpm.txt)),1),_xlpm.num,_xlfn.TEXTJOIN("",TRUE,IF((_xlpm.chars&gt;="0")*(_xlpm.chars&lt;="9")+ (_xlpm.chars="."),_xlpm.chars,"")),--_xlpm.num),"")</f>
        <v/>
      </c>
      <c r="L93" s="185"/>
      <c r="M93" s="186"/>
      <c r="N93" s="77" t="str">
        <f t="shared" si="3"/>
        <v/>
      </c>
      <c r="O93" s="96" t="str">
        <f t="shared" si="4"/>
        <v/>
      </c>
      <c r="P93" s="176"/>
      <c r="Q93" s="179"/>
      <c r="R93" s="79" t="str">
        <f t="shared" si="5"/>
        <v/>
      </c>
      <c r="S93" s="74"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3" s="80" t="str">
        <f>IFERROR((F93*VLOOKUP(D93,Table4[],2,FALSE)/1000)-(H93*VLOOKUP(G93,Table4[],2,FALSE)/1000),"")</f>
        <v/>
      </c>
      <c r="U93" s="120"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81"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3" s="116" t="str">
        <f t="shared" si="0"/>
        <v xml:space="preserve"> - </v>
      </c>
      <c r="X93" s="109" t="str">
        <f t="shared" si="1"/>
        <v xml:space="preserve"> - </v>
      </c>
      <c r="Y93" s="112" t="str">
        <f t="shared" si="2"/>
        <v xml:space="preserve"> - </v>
      </c>
    </row>
    <row r="94" spans="2:25" s="97" customFormat="1" x14ac:dyDescent="0.3">
      <c r="B94" s="176"/>
      <c r="C94" s="177"/>
      <c r="D94" s="177"/>
      <c r="E94" s="178"/>
      <c r="F94" s="178"/>
      <c r="G94" s="177"/>
      <c r="H94" s="178"/>
      <c r="I94" s="178"/>
      <c r="J94" s="178"/>
      <c r="K94" s="190" t="str" cm="1">
        <f t="array" ref="K94">IFERROR(_xlfn.LET(_xlpm.txt,J94,_xlpm.chars,MID(_xlpm.txt,_xlfn.SEQUENCE(LEN(_xlpm.txt)),1),_xlpm.num,_xlfn.TEXTJOIN("",TRUE,IF((_xlpm.chars&gt;="0")*(_xlpm.chars&lt;="9")+ (_xlpm.chars="."),_xlpm.chars,"")),--_xlpm.num),"")</f>
        <v/>
      </c>
      <c r="L94" s="185"/>
      <c r="M94" s="186"/>
      <c r="N94" s="77" t="str">
        <f t="shared" si="3"/>
        <v/>
      </c>
      <c r="O94" s="96" t="str">
        <f t="shared" si="4"/>
        <v/>
      </c>
      <c r="P94" s="176"/>
      <c r="Q94" s="179"/>
      <c r="R94" s="79" t="str">
        <f t="shared" si="5"/>
        <v/>
      </c>
      <c r="S94" s="74"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4" s="80" t="str">
        <f>IFERROR((F94*VLOOKUP(D94,Table4[],2,FALSE)/1000)-(H94*VLOOKUP(G94,Table4[],2,FALSE)/1000),"")</f>
        <v/>
      </c>
      <c r="U94" s="120"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81"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4" s="116" t="str">
        <f t="shared" si="0"/>
        <v xml:space="preserve"> - </v>
      </c>
      <c r="X94" s="109" t="str">
        <f t="shared" si="1"/>
        <v xml:space="preserve"> - </v>
      </c>
      <c r="Y94" s="112" t="str">
        <f t="shared" si="2"/>
        <v xml:space="preserve"> - </v>
      </c>
    </row>
    <row r="95" spans="2:25" s="97" customFormat="1" x14ac:dyDescent="0.3">
      <c r="B95" s="176"/>
      <c r="C95" s="177"/>
      <c r="D95" s="177"/>
      <c r="E95" s="178"/>
      <c r="F95" s="178"/>
      <c r="G95" s="177"/>
      <c r="H95" s="178"/>
      <c r="I95" s="178"/>
      <c r="J95" s="178"/>
      <c r="K95" s="190" t="str" cm="1">
        <f t="array" ref="K95">IFERROR(_xlfn.LET(_xlpm.txt,J95,_xlpm.chars,MID(_xlpm.txt,_xlfn.SEQUENCE(LEN(_xlpm.txt)),1),_xlpm.num,_xlfn.TEXTJOIN("",TRUE,IF((_xlpm.chars&gt;="0")*(_xlpm.chars&lt;="9")+ (_xlpm.chars="."),_xlpm.chars,"")),--_xlpm.num),"")</f>
        <v/>
      </c>
      <c r="L95" s="185"/>
      <c r="M95" s="186"/>
      <c r="N95" s="77" t="str">
        <f t="shared" si="3"/>
        <v/>
      </c>
      <c r="O95" s="96" t="str">
        <f t="shared" si="4"/>
        <v/>
      </c>
      <c r="P95" s="176"/>
      <c r="Q95" s="179"/>
      <c r="R95" s="79" t="str">
        <f t="shared" si="5"/>
        <v/>
      </c>
      <c r="S95" s="74"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5" s="80" t="str">
        <f>IFERROR((F95*VLOOKUP(D95,Table4[],2,FALSE)/1000)-(H95*VLOOKUP(G95,Table4[],2,FALSE)/1000),"")</f>
        <v/>
      </c>
      <c r="U95" s="120"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81"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5" s="116" t="str">
        <f t="shared" si="0"/>
        <v xml:space="preserve"> - </v>
      </c>
      <c r="X95" s="109" t="str">
        <f t="shared" si="1"/>
        <v xml:space="preserve"> - </v>
      </c>
      <c r="Y95" s="112" t="str">
        <f t="shared" si="2"/>
        <v xml:space="preserve"> - </v>
      </c>
    </row>
    <row r="96" spans="2:25" s="97" customFormat="1" x14ac:dyDescent="0.3">
      <c r="B96" s="176"/>
      <c r="C96" s="177"/>
      <c r="D96" s="177"/>
      <c r="E96" s="178"/>
      <c r="F96" s="178"/>
      <c r="G96" s="177"/>
      <c r="H96" s="178"/>
      <c r="I96" s="178"/>
      <c r="J96" s="178"/>
      <c r="K96" s="190" t="str" cm="1">
        <f t="array" ref="K96">IFERROR(_xlfn.LET(_xlpm.txt,J96,_xlpm.chars,MID(_xlpm.txt,_xlfn.SEQUENCE(LEN(_xlpm.txt)),1),_xlpm.num,_xlfn.TEXTJOIN("",TRUE,IF((_xlpm.chars&gt;="0")*(_xlpm.chars&lt;="9")+ (_xlpm.chars="."),_xlpm.chars,"")),--_xlpm.num),"")</f>
        <v/>
      </c>
      <c r="L96" s="185"/>
      <c r="M96" s="186"/>
      <c r="N96" s="77" t="str">
        <f t="shared" si="3"/>
        <v/>
      </c>
      <c r="O96" s="96" t="str">
        <f t="shared" si="4"/>
        <v/>
      </c>
      <c r="P96" s="176"/>
      <c r="Q96" s="179"/>
      <c r="R96" s="79" t="str">
        <f t="shared" si="5"/>
        <v/>
      </c>
      <c r="S96" s="74"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6" s="80" t="str">
        <f>IFERROR((F96*VLOOKUP(D96,Table4[],2,FALSE)/1000)-(H96*VLOOKUP(G96,Table4[],2,FALSE)/1000),"")</f>
        <v/>
      </c>
      <c r="U96" s="120"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81"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6" s="116" t="str">
        <f t="shared" si="0"/>
        <v xml:space="preserve"> - </v>
      </c>
      <c r="X96" s="109" t="str">
        <f t="shared" si="1"/>
        <v xml:space="preserve"> - </v>
      </c>
      <c r="Y96" s="112" t="str">
        <f t="shared" si="2"/>
        <v xml:space="preserve"> - </v>
      </c>
    </row>
    <row r="97" spans="2:25" s="97" customFormat="1" x14ac:dyDescent="0.3">
      <c r="B97" s="176"/>
      <c r="C97" s="177"/>
      <c r="D97" s="177"/>
      <c r="E97" s="178"/>
      <c r="F97" s="178"/>
      <c r="G97" s="177"/>
      <c r="H97" s="178"/>
      <c r="I97" s="178"/>
      <c r="J97" s="178"/>
      <c r="K97" s="190" t="str" cm="1">
        <f t="array" ref="K97">IFERROR(_xlfn.LET(_xlpm.txt,J97,_xlpm.chars,MID(_xlpm.txt,_xlfn.SEQUENCE(LEN(_xlpm.txt)),1),_xlpm.num,_xlfn.TEXTJOIN("",TRUE,IF((_xlpm.chars&gt;="0")*(_xlpm.chars&lt;="9")+ (_xlpm.chars="."),_xlpm.chars,"")),--_xlpm.num),"")</f>
        <v/>
      </c>
      <c r="L97" s="185"/>
      <c r="M97" s="186"/>
      <c r="N97" s="77" t="str">
        <f t="shared" si="3"/>
        <v/>
      </c>
      <c r="O97" s="96" t="str">
        <f t="shared" si="4"/>
        <v/>
      </c>
      <c r="P97" s="176"/>
      <c r="Q97" s="179"/>
      <c r="R97" s="79" t="str">
        <f t="shared" si="5"/>
        <v/>
      </c>
      <c r="S97" s="74"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7" s="80" t="str">
        <f>IFERROR((F97*VLOOKUP(D97,Table4[],2,FALSE)/1000)-(H97*VLOOKUP(G97,Table4[],2,FALSE)/1000),"")</f>
        <v/>
      </c>
      <c r="U97" s="120"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81"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7" s="116" t="str">
        <f t="shared" si="0"/>
        <v xml:space="preserve"> - </v>
      </c>
      <c r="X97" s="109" t="str">
        <f t="shared" si="1"/>
        <v xml:space="preserve"> - </v>
      </c>
      <c r="Y97" s="112" t="str">
        <f t="shared" si="2"/>
        <v xml:space="preserve"> - </v>
      </c>
    </row>
    <row r="98" spans="2:25" s="97" customFormat="1" x14ac:dyDescent="0.3">
      <c r="B98" s="176"/>
      <c r="C98" s="177"/>
      <c r="D98" s="177"/>
      <c r="E98" s="178"/>
      <c r="F98" s="178"/>
      <c r="G98" s="177"/>
      <c r="H98" s="178"/>
      <c r="I98" s="178"/>
      <c r="J98" s="178"/>
      <c r="K98" s="190" t="str" cm="1">
        <f t="array" ref="K98">IFERROR(_xlfn.LET(_xlpm.txt,J98,_xlpm.chars,MID(_xlpm.txt,_xlfn.SEQUENCE(LEN(_xlpm.txt)),1),_xlpm.num,_xlfn.TEXTJOIN("",TRUE,IF((_xlpm.chars&gt;="0")*(_xlpm.chars&lt;="9")+ (_xlpm.chars="."),_xlpm.chars,"")),--_xlpm.num),"")</f>
        <v/>
      </c>
      <c r="L98" s="185"/>
      <c r="M98" s="186"/>
      <c r="N98" s="77" t="str">
        <f t="shared" si="3"/>
        <v/>
      </c>
      <c r="O98" s="96" t="str">
        <f t="shared" si="4"/>
        <v/>
      </c>
      <c r="P98" s="176"/>
      <c r="Q98" s="179"/>
      <c r="R98" s="79" t="str">
        <f t="shared" si="5"/>
        <v/>
      </c>
      <c r="S98" s="74"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8" s="80" t="str">
        <f>IFERROR((F98*VLOOKUP(D98,Table4[],2,FALSE)/1000)-(H98*VLOOKUP(G98,Table4[],2,FALSE)/1000),"")</f>
        <v/>
      </c>
      <c r="U98" s="120"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81"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8" s="116" t="str">
        <f t="shared" si="0"/>
        <v xml:space="preserve"> - </v>
      </c>
      <c r="X98" s="109" t="str">
        <f t="shared" si="1"/>
        <v xml:space="preserve"> - </v>
      </c>
      <c r="Y98" s="112" t="str">
        <f t="shared" si="2"/>
        <v xml:space="preserve"> - </v>
      </c>
    </row>
    <row r="99" spans="2:25" s="97" customFormat="1" x14ac:dyDescent="0.3">
      <c r="B99" s="180"/>
      <c r="C99" s="181"/>
      <c r="D99" s="182"/>
      <c r="E99" s="181"/>
      <c r="F99" s="181"/>
      <c r="G99" s="182"/>
      <c r="H99" s="181"/>
      <c r="I99" s="181"/>
      <c r="J99" s="181"/>
      <c r="K99" s="191" t="str" cm="1">
        <f t="array" ref="K99">IFERROR(_xlfn.LET(_xlpm.txt,J99,_xlpm.chars,MID(_xlpm.txt,_xlfn.SEQUENCE(LEN(_xlpm.txt)),1),_xlpm.num,_xlfn.TEXTJOIN("",TRUE,IF((_xlpm.chars&gt;="0")*(_xlpm.chars&lt;="9")+ (_xlpm.chars="."),_xlpm.chars,"")),--_xlpm.num),"")</f>
        <v/>
      </c>
      <c r="L99" s="187"/>
      <c r="M99" s="188"/>
      <c r="N99" s="194" t="str">
        <f t="shared" si="3"/>
        <v/>
      </c>
      <c r="O99" s="193" t="str">
        <f t="shared" si="4"/>
        <v/>
      </c>
      <c r="P99" s="180"/>
      <c r="Q99" s="192"/>
      <c r="R99" s="88" t="str">
        <f t="shared" si="5"/>
        <v/>
      </c>
      <c r="S99" s="85"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9" s="89" t="str">
        <f>IFERROR((F99*VLOOKUP(D99,Table4[],2,FALSE)/1000)-(H99*VLOOKUP(G99,Table4[],2,FALSE)/1000),"")</f>
        <v/>
      </c>
      <c r="U99" s="121"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90"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9" s="117" t="str">
        <f t="shared" si="0"/>
        <v xml:space="preserve"> - </v>
      </c>
      <c r="X99" s="113" t="str">
        <f t="shared" si="1"/>
        <v xml:space="preserve"> - </v>
      </c>
      <c r="Y99" s="114" t="str">
        <f t="shared" si="2"/>
        <v xml:space="preserve"> - </v>
      </c>
    </row>
    <row r="100" spans="2:25" x14ac:dyDescent="0.3"/>
    <row r="101" spans="2:25" ht="15.6" x14ac:dyDescent="0.3">
      <c r="B101" s="35" t="s">
        <v>79</v>
      </c>
    </row>
    <row r="102" spans="2:25" ht="15.6" x14ac:dyDescent="0.3">
      <c r="B102" s="35"/>
    </row>
    <row r="103" spans="2:25" x14ac:dyDescent="0.3">
      <c r="B103" s="34" t="s">
        <v>104</v>
      </c>
    </row>
    <row r="104" spans="2:25" x14ac:dyDescent="0.3"/>
    <row r="105" spans="2:25" x14ac:dyDescent="0.3">
      <c r="C105" s="50" t="s">
        <v>91</v>
      </c>
      <c r="D105" s="50" t="s">
        <v>92</v>
      </c>
    </row>
    <row r="106" spans="2:25" ht="40.5" customHeight="1" x14ac:dyDescent="0.3">
      <c r="B106" s="51" t="s">
        <v>71</v>
      </c>
      <c r="C106" s="52">
        <f>SUMIFS($N$50:$N$99,$C$50:$C$99,Aux_2!$D$3)</f>
        <v>0</v>
      </c>
      <c r="D106" s="53" t="s">
        <v>187</v>
      </c>
    </row>
    <row r="107" spans="2:25" ht="40.5" customHeight="1" x14ac:dyDescent="0.3">
      <c r="B107" s="51" t="s">
        <v>114</v>
      </c>
      <c r="C107" s="52">
        <f>SUMIFS($P$50:$P$99,$C$50:$C$99,Aux_2!$D$3)</f>
        <v>0</v>
      </c>
      <c r="D107" s="53" t="s">
        <v>105</v>
      </c>
    </row>
    <row r="108" spans="2:25" ht="40.5" customHeight="1" x14ac:dyDescent="0.3">
      <c r="B108" s="51" t="s">
        <v>72</v>
      </c>
      <c r="C108" s="52">
        <f>IFERROR(C106/C107,0)</f>
        <v>0</v>
      </c>
      <c r="D108" s="53" t="s">
        <v>106</v>
      </c>
    </row>
    <row r="109" spans="2:25" ht="40.5" customHeight="1" x14ac:dyDescent="0.3">
      <c r="B109" s="51" t="s">
        <v>73</v>
      </c>
      <c r="C109" s="52">
        <f>MAX(C108-10,0)</f>
        <v>0</v>
      </c>
      <c r="D109" s="53" t="s">
        <v>107</v>
      </c>
    </row>
    <row r="110" spans="2:25" ht="48" customHeight="1" x14ac:dyDescent="0.3">
      <c r="B110" s="51" t="s">
        <v>74</v>
      </c>
      <c r="C110" s="132">
        <f>IFERROR(C109/C108,0)</f>
        <v>0</v>
      </c>
      <c r="D110" s="53" t="s">
        <v>108</v>
      </c>
    </row>
    <row r="111" spans="2:25" ht="40.5" customHeight="1" x14ac:dyDescent="0.3">
      <c r="B111" s="51" t="s">
        <v>75</v>
      </c>
      <c r="C111" s="52">
        <f>IFERROR(IF(OR(Aux_2!$R$9=Aux_2!$Q$6,Aux_2!$R$9=Aux_2!$Q$3),MIN(C110,0.4)*$C$106,$C$106),0)</f>
        <v>0</v>
      </c>
      <c r="D111" s="53" t="s">
        <v>109</v>
      </c>
    </row>
    <row r="112" spans="2:25" ht="40.5" customHeight="1" x14ac:dyDescent="0.3">
      <c r="B112" s="51" t="s">
        <v>76</v>
      </c>
      <c r="C112" s="52">
        <f>C106-C111</f>
        <v>0</v>
      </c>
      <c r="D112" s="53" t="s">
        <v>110</v>
      </c>
    </row>
    <row r="113" x14ac:dyDescent="0.3"/>
    <row r="114" x14ac:dyDescent="0.3"/>
    <row r="119" ht="43.5" hidden="1" customHeight="1" x14ac:dyDescent="0.3"/>
    <row r="120" x14ac:dyDescent="0.3"/>
    <row r="121" x14ac:dyDescent="0.3"/>
    <row r="122" x14ac:dyDescent="0.3"/>
    <row r="123" x14ac:dyDescent="0.3"/>
  </sheetData>
  <sheetProtection algorithmName="SHA-512" hashValue="6XunQRkJH5P4Kn0hJdysyYeTz+A7f0vfJarvbl4L/XEPvv9HWVFqohxJ3+SkBHvIp2FnWKtnTkGag/thb8VLTA==" saltValue="8/Qm8cLpnydV3OhOdfGFcQ==" spinCount="100000" sheet="1" selectLockedCells="1"/>
  <protectedRanges>
    <protectedRange sqref="B14:B23" name="Range1"/>
    <protectedRange sqref="C14:D23" name="Range1_1"/>
  </protectedRanges>
  <phoneticPr fontId="23" type="noConversion"/>
  <conditionalFormatting sqref="C11">
    <cfRule type="cellIs" dxfId="38" priority="20" operator="equal">
      <formula>"Table is filled out correctly"</formula>
    </cfRule>
    <cfRule type="cellIs" dxfId="37" priority="21" operator="equal">
      <formula>"Error: A Lead Applicant must be listed and have an Organisation Type."</formula>
    </cfRule>
  </conditionalFormatting>
  <conditionalFormatting sqref="R50:R99 T50:T99">
    <cfRule type="expression" dxfId="36" priority="25">
      <formula>$K50=""</formula>
    </cfRule>
  </conditionalFormatting>
  <conditionalFormatting sqref="U50:V99">
    <cfRule type="cellIs" dxfId="34" priority="1" operator="equal">
      <formula>"OK"</formula>
    </cfRule>
    <cfRule type="cellIs" dxfId="33" priority="2" operator="equal">
      <formula>"ERROR: Enter Cost and Organisation Responsible"</formula>
    </cfRule>
    <cfRule type="cellIs" dxfId="32" priority="3" operator="equal">
      <formula>"ERROR: Pre- and Post-SLES Energy Type required"</formula>
    </cfRule>
    <cfRule type="cellIs" dxfId="31" priority="4" operator="equal">
      <formula>"ERROR: Enter baseline demand, displaced energy and post-SLES input"</formula>
    </cfRule>
    <cfRule type="cellIs" dxfId="30" priority="5" operator="equal">
      <formula>"ERROR: Enter Size, Projected Annual Savings and Organisation Responsible"</formula>
    </cfRule>
    <cfRule type="cellIs" dxfId="29" priority="9" operator="equal">
      <formula>"ERROR: Site/Building and Project Measure required"</formula>
    </cfRule>
    <cfRule type="cellIs" dxfId="28" priority="16" operator="equal">
      <formula>"WARNING: Potential duplicate CAPEX and Post-SLES Energy Input"</formula>
    </cfRule>
    <cfRule type="cellIs" dxfId="27" priority="17" operator="equal">
      <formula>"WARNING: Potential duplicate CAPEX"</formula>
    </cfRule>
    <cfRule type="cellIs" dxfId="26" priority="18" operator="equal">
      <formula>"WARNING: Potential duplicate Post-SLES Energy Input"</formula>
    </cfRule>
  </conditionalFormatting>
  <dataValidations count="5">
    <dataValidation type="list" allowBlank="1" showInputMessage="1" showErrorMessage="1" sqref="D14:D23" xr:uid="{486EB4D3-2690-4151-8138-1600FF9B1251}">
      <formula1>"Lead Applicant,Partner"</formula1>
    </dataValidation>
    <dataValidation type="list" allowBlank="1" showInputMessage="1" showErrorMessage="1" sqref="C14:C23" xr:uid="{C2E34C28-C817-4FB8-8FAE-39D6AFA4D020}">
      <formula1>"Public Sector, Social Enterprise,Community Organisation,SME"</formula1>
    </dataValidation>
    <dataValidation type="decimal" allowBlank="1" showInputMessage="1" showErrorMessage="1" sqref="L50:M99" xr:uid="{2965A5C7-7D05-4D8F-8EF5-C777F9891392}">
      <formula1>0</formula1>
      <formula2>9.99999999999999E+44</formula2>
    </dataValidation>
    <dataValidation type="decimal" allowBlank="1" showInputMessage="1" showErrorMessage="1" sqref="P50:P99 F50:F99 H50:H99" xr:uid="{D6F1FEC4-72C0-4672-874B-BC76A36B41BD}">
      <formula1>0</formula1>
      <formula2>9.99999999999999E+39</formula2>
    </dataValidation>
    <dataValidation type="list" allowBlank="1" showInputMessage="1" showErrorMessage="1" sqref="Q50:Q99" xr:uid="{5C98BC21-38F0-4C3A-88AD-5A2A18993B39}">
      <formula1>$B$14:$B$23</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26" id="{04B2639E-35EF-4343-934E-3A9940103BF1}">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AF795BB4-9863-449A-B5E2-5EAF16CC3259}">
          <x14:formula1>
            <xm:f>Aux_2!$D$3:$D$32</xm:f>
          </x14:formula1>
          <xm:sqref>C50:C99</xm:sqref>
        </x14:dataValidation>
        <x14:dataValidation type="list" allowBlank="1" showInputMessage="1" showErrorMessage="1" xr:uid="{7CC7553A-F4EF-47F5-B9A1-C932232C9629}">
          <x14:formula1>
            <xm:f>Aux_2!$F$3:$F$18</xm:f>
          </x14:formula1>
          <xm:sqref>D50:D99 G50:G99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2307F-E41E-488D-A4AB-E923672FA154}">
  <dimension ref="A1:H152"/>
  <sheetViews>
    <sheetView showGridLines="0" topLeftCell="A37" zoomScaleNormal="100" workbookViewId="0">
      <selection activeCell="D9" sqref="D9"/>
    </sheetView>
  </sheetViews>
  <sheetFormatPr defaultRowHeight="14.4" x14ac:dyDescent="0.3"/>
  <cols>
    <col min="1" max="1" width="19.6640625" bestFit="1" customWidth="1"/>
    <col min="2" max="2" width="75.6640625" bestFit="1" customWidth="1"/>
    <col min="3" max="3" width="27.109375" bestFit="1" customWidth="1"/>
    <col min="4" max="4" width="20.5546875" customWidth="1"/>
    <col min="5" max="5" width="18.109375" customWidth="1"/>
    <col min="6" max="6" width="13.21875" customWidth="1"/>
    <col min="7" max="7" width="15.21875" customWidth="1"/>
    <col min="8" max="8" width="11.44140625" customWidth="1"/>
  </cols>
  <sheetData>
    <row r="1" spans="1:5" x14ac:dyDescent="0.3">
      <c r="A1" s="138" t="s">
        <v>193</v>
      </c>
    </row>
    <row r="3" spans="1:5" ht="15.6" x14ac:dyDescent="0.3">
      <c r="A3" s="34"/>
      <c r="B3" s="35" t="s">
        <v>228</v>
      </c>
    </row>
    <row r="5" spans="1:5" x14ac:dyDescent="0.3">
      <c r="B5" s="51" t="s">
        <v>101</v>
      </c>
      <c r="C5" s="139">
        <f>'Applicant Input'!C31</f>
        <v>0</v>
      </c>
      <c r="D5" s="135">
        <v>1</v>
      </c>
    </row>
    <row r="6" spans="1:5" x14ac:dyDescent="0.3">
      <c r="B6" s="55" t="s">
        <v>222</v>
      </c>
      <c r="C6" s="139">
        <f>C5-SUM(C7:C10)</f>
        <v>0</v>
      </c>
      <c r="D6" s="135" t="e">
        <f>C6/$C$5</f>
        <v>#DIV/0!</v>
      </c>
    </row>
    <row r="7" spans="1:5" x14ac:dyDescent="0.3">
      <c r="B7" s="51" t="s">
        <v>223</v>
      </c>
      <c r="C7" s="139">
        <f>SUMIFS('Applicant Input'!$L$50:$L$99,'Applicant Input'!$C$50:$C$99,Aux_2!$D$31)</f>
        <v>0</v>
      </c>
      <c r="D7" s="135" t="e">
        <f t="shared" ref="D7:D11" si="0">C7/$C$5</f>
        <v>#DIV/0!</v>
      </c>
    </row>
    <row r="8" spans="1:5" x14ac:dyDescent="0.3">
      <c r="B8" s="51" t="s">
        <v>224</v>
      </c>
      <c r="C8" s="139">
        <f>SUMIFS('Applicant Input'!$L$50:$L$99,'Applicant Input'!$C$50:$C$99,Aux_2!$D$32)</f>
        <v>0</v>
      </c>
      <c r="D8" s="135" t="e">
        <f t="shared" si="0"/>
        <v>#DIV/0!</v>
      </c>
    </row>
    <row r="9" spans="1:5" x14ac:dyDescent="0.3">
      <c r="B9" s="51" t="s">
        <v>225</v>
      </c>
      <c r="C9" s="139">
        <f>SUMIFS('Applicant Input'!$L$50:$L$99,'Applicant Input'!$C$50:$C$99,Aux_2!$D$30)</f>
        <v>0</v>
      </c>
      <c r="D9" s="135" t="e">
        <f t="shared" si="0"/>
        <v>#DIV/0!</v>
      </c>
    </row>
    <row r="10" spans="1:5" x14ac:dyDescent="0.3">
      <c r="B10" s="51" t="s">
        <v>227</v>
      </c>
      <c r="C10" s="139">
        <f>SUMIFS('Applicant Input'!$L$50:$L$99,'Applicant Input'!$C$50:$C$99,Aux_2!$D$33)</f>
        <v>0</v>
      </c>
      <c r="D10" s="135" t="e">
        <f t="shared" si="0"/>
        <v>#DIV/0!</v>
      </c>
    </row>
    <row r="11" spans="1:5" x14ac:dyDescent="0.3">
      <c r="B11" s="51" t="s">
        <v>226</v>
      </c>
      <c r="C11" s="139">
        <f>SUM('Applicant Input'!$M$50:$M$98)</f>
        <v>0</v>
      </c>
      <c r="D11" s="135" t="e">
        <f t="shared" si="0"/>
        <v>#DIV/0!</v>
      </c>
    </row>
    <row r="13" spans="1:5" ht="15.6" x14ac:dyDescent="0.3">
      <c r="B13" s="35" t="s">
        <v>233</v>
      </c>
    </row>
    <row r="14" spans="1:5" x14ac:dyDescent="0.3">
      <c r="C14" s="51" t="s">
        <v>234</v>
      </c>
      <c r="D14" s="51" t="s">
        <v>230</v>
      </c>
      <c r="E14" s="51" t="s">
        <v>231</v>
      </c>
    </row>
    <row r="15" spans="1:5" x14ac:dyDescent="0.3">
      <c r="B15" s="51" t="s">
        <v>6</v>
      </c>
      <c r="C15" s="140">
        <f>SUMIFS('Applicant Input'!$E$50:$E$99,'Applicant Input'!$D$50:$D$99,'Assessor Outputs'!B15)</f>
        <v>0</v>
      </c>
      <c r="D15" s="140">
        <f>SUMIFS('Applicant Input'!$F$50:$F$99,'Applicant Input'!$D$50:$D$99,'Assessor Outputs'!$B15)-SUMIFS('Applicant Input'!$H$50:$H$99,'Applicant Input'!$G$50:$G$99,'Assessor Outputs'!$B15)</f>
        <v>0</v>
      </c>
      <c r="E15" s="140">
        <f>C15-D15</f>
        <v>0</v>
      </c>
    </row>
    <row r="16" spans="1:5" x14ac:dyDescent="0.3">
      <c r="B16" s="51" t="s">
        <v>22</v>
      </c>
      <c r="C16" s="140">
        <f>SUMIFS('Applicant Input'!$E$50:$E$99,'Applicant Input'!$D$50:$D$99,'Assessor Outputs'!B16)</f>
        <v>0</v>
      </c>
      <c r="D16" s="140">
        <f>SUMIFS('Applicant Input'!$F$50:$F$99,'Applicant Input'!$D$50:$D$99,'Assessor Outputs'!$B16)-SUMIFS('Applicant Input'!$H$50:$H$99,'Applicant Input'!$G$50:$G$99,'Assessor Outputs'!$B16)</f>
        <v>0</v>
      </c>
      <c r="E16" s="140">
        <f t="shared" ref="E16:E30" si="1">C16-D16</f>
        <v>0</v>
      </c>
    </row>
    <row r="17" spans="2:7" x14ac:dyDescent="0.3">
      <c r="B17" s="51" t="s">
        <v>23</v>
      </c>
      <c r="C17" s="140">
        <f>SUMIFS('Applicant Input'!$E$50:$E$99,'Applicant Input'!$D$50:$D$99,'Assessor Outputs'!B17)</f>
        <v>0</v>
      </c>
      <c r="D17" s="140">
        <f>SUMIFS('Applicant Input'!$F$50:$F$99,'Applicant Input'!$D$50:$D$99,'Assessor Outputs'!$B17)-SUMIFS('Applicant Input'!$H$50:$H$99,'Applicant Input'!$G$50:$G$99,'Assessor Outputs'!$B17)</f>
        <v>0</v>
      </c>
      <c r="E17" s="140">
        <f t="shared" si="1"/>
        <v>0</v>
      </c>
    </row>
    <row r="18" spans="2:7" x14ac:dyDescent="0.3">
      <c r="B18" s="51" t="s">
        <v>5</v>
      </c>
      <c r="C18" s="140">
        <f>SUMIFS('Applicant Input'!$E$50:$E$99,'Applicant Input'!$D$50:$D$99,'Assessor Outputs'!B18)</f>
        <v>0</v>
      </c>
      <c r="D18" s="140">
        <f>SUMIFS('Applicant Input'!$F$50:$F$99,'Applicant Input'!$D$50:$D$99,'Assessor Outputs'!$B18)-SUMIFS('Applicant Input'!$H$50:$H$99,'Applicant Input'!$G$50:$G$99,'Assessor Outputs'!$B18)</f>
        <v>0</v>
      </c>
      <c r="E18" s="140">
        <f t="shared" si="1"/>
        <v>0</v>
      </c>
    </row>
    <row r="19" spans="2:7" x14ac:dyDescent="0.3">
      <c r="B19" s="51" t="s">
        <v>26</v>
      </c>
      <c r="C19" s="140">
        <f>SUMIFS('Applicant Input'!$E$50:$E$99,'Applicant Input'!$D$50:$D$99,'Assessor Outputs'!B19)</f>
        <v>0</v>
      </c>
      <c r="D19" s="140">
        <f>SUMIFS('Applicant Input'!$F$50:$F$99,'Applicant Input'!$D$50:$D$99,'Assessor Outputs'!$B19)-SUMIFS('Applicant Input'!$H$50:$H$99,'Applicant Input'!$G$50:$G$99,'Assessor Outputs'!$B19)</f>
        <v>0</v>
      </c>
      <c r="E19" s="140">
        <f t="shared" si="1"/>
        <v>0</v>
      </c>
    </row>
    <row r="20" spans="2:7" x14ac:dyDescent="0.3">
      <c r="B20" s="51" t="s">
        <v>29</v>
      </c>
      <c r="C20" s="140">
        <f>SUMIFS('Applicant Input'!$E$50:$E$99,'Applicant Input'!$D$50:$D$99,'Assessor Outputs'!B20)</f>
        <v>0</v>
      </c>
      <c r="D20" s="140">
        <f>SUMIFS('Applicant Input'!$F$50:$F$99,'Applicant Input'!$D$50:$D$99,'Assessor Outputs'!$B20)-SUMIFS('Applicant Input'!$H$50:$H$99,'Applicant Input'!$G$50:$G$99,'Assessor Outputs'!$B20)</f>
        <v>0</v>
      </c>
      <c r="E20" s="140">
        <f t="shared" si="1"/>
        <v>0</v>
      </c>
    </row>
    <row r="21" spans="2:7" x14ac:dyDescent="0.3">
      <c r="B21" s="51" t="s">
        <v>31</v>
      </c>
      <c r="C21" s="140">
        <f>SUMIFS('Applicant Input'!$E$50:$E$99,'Applicant Input'!$D$50:$D$99,'Assessor Outputs'!B21)</f>
        <v>0</v>
      </c>
      <c r="D21" s="140">
        <f>SUMIFS('Applicant Input'!$F$50:$F$99,'Applicant Input'!$D$50:$D$99,'Assessor Outputs'!$B21)-SUMIFS('Applicant Input'!$H$50:$H$99,'Applicant Input'!$G$50:$G$99,'Assessor Outputs'!$B21)</f>
        <v>0</v>
      </c>
      <c r="E21" s="140">
        <f t="shared" si="1"/>
        <v>0</v>
      </c>
    </row>
    <row r="22" spans="2:7" x14ac:dyDescent="0.3">
      <c r="B22" s="51" t="s">
        <v>36</v>
      </c>
      <c r="C22" s="140">
        <f>SUMIFS('Applicant Input'!$E$50:$E$99,'Applicant Input'!$D$50:$D$99,'Assessor Outputs'!B22)</f>
        <v>0</v>
      </c>
      <c r="D22" s="140">
        <f>SUMIFS('Applicant Input'!$F$50:$F$99,'Applicant Input'!$D$50:$D$99,'Assessor Outputs'!$B22)-SUMIFS('Applicant Input'!$H$50:$H$99,'Applicant Input'!$G$50:$G$99,'Assessor Outputs'!$B22)</f>
        <v>0</v>
      </c>
      <c r="E22" s="140">
        <f t="shared" si="1"/>
        <v>0</v>
      </c>
    </row>
    <row r="23" spans="2:7" x14ac:dyDescent="0.3">
      <c r="B23" s="51" t="s">
        <v>38</v>
      </c>
      <c r="C23" s="140">
        <f>SUMIFS('Applicant Input'!$E$50:$E$99,'Applicant Input'!$D$50:$D$99,'Assessor Outputs'!B23)</f>
        <v>0</v>
      </c>
      <c r="D23" s="140">
        <f>SUMIFS('Applicant Input'!$F$50:$F$99,'Applicant Input'!$D$50:$D$99,'Assessor Outputs'!$B23)-SUMIFS('Applicant Input'!$H$50:$H$99,'Applicant Input'!$G$50:$G$99,'Assessor Outputs'!$B23)</f>
        <v>0</v>
      </c>
      <c r="E23" s="140">
        <f t="shared" si="1"/>
        <v>0</v>
      </c>
    </row>
    <row r="24" spans="2:7" x14ac:dyDescent="0.3">
      <c r="B24" s="51" t="s">
        <v>27</v>
      </c>
      <c r="C24" s="140">
        <f>SUMIFS('Applicant Input'!$E$50:$E$99,'Applicant Input'!$D$50:$D$99,'Assessor Outputs'!B24)</f>
        <v>0</v>
      </c>
      <c r="D24" s="140">
        <f>SUMIFS('Applicant Input'!$F$50:$F$99,'Applicant Input'!$D$50:$D$99,'Assessor Outputs'!$B24)-SUMIFS('Applicant Input'!$H$50:$H$99,'Applicant Input'!$G$50:$G$99,'Assessor Outputs'!$B24)</f>
        <v>0</v>
      </c>
      <c r="E24" s="140">
        <f t="shared" si="1"/>
        <v>0</v>
      </c>
    </row>
    <row r="25" spans="2:7" x14ac:dyDescent="0.3">
      <c r="B25" s="51" t="s">
        <v>30</v>
      </c>
      <c r="C25" s="140">
        <f>SUMIFS('Applicant Input'!$E$50:$E$99,'Applicant Input'!$D$50:$D$99,'Assessor Outputs'!B25)</f>
        <v>0</v>
      </c>
      <c r="D25" s="140">
        <f>SUMIFS('Applicant Input'!$F$50:$F$99,'Applicant Input'!$D$50:$D$99,'Assessor Outputs'!$B25)-SUMIFS('Applicant Input'!$H$50:$H$99,'Applicant Input'!$G$50:$G$99,'Assessor Outputs'!$B25)</f>
        <v>0</v>
      </c>
      <c r="E25" s="140">
        <f t="shared" si="1"/>
        <v>0</v>
      </c>
    </row>
    <row r="26" spans="2:7" x14ac:dyDescent="0.3">
      <c r="B26" s="51" t="s">
        <v>32</v>
      </c>
      <c r="C26" s="140">
        <f>SUMIFS('Applicant Input'!$E$50:$E$99,'Applicant Input'!$D$50:$D$99,'Assessor Outputs'!B26)</f>
        <v>0</v>
      </c>
      <c r="D26" s="140">
        <f>SUMIFS('Applicant Input'!$F$50:$F$99,'Applicant Input'!$D$50:$D$99,'Assessor Outputs'!$B26)-SUMIFS('Applicant Input'!$H$50:$H$99,'Applicant Input'!$G$50:$G$99,'Assessor Outputs'!$B26)</f>
        <v>0</v>
      </c>
      <c r="E26" s="140">
        <f t="shared" si="1"/>
        <v>0</v>
      </c>
    </row>
    <row r="27" spans="2:7" x14ac:dyDescent="0.3">
      <c r="B27" s="51" t="s">
        <v>34</v>
      </c>
      <c r="C27" s="140">
        <f>SUMIFS('Applicant Input'!$E$50:$E$99,'Applicant Input'!$D$50:$D$99,'Assessor Outputs'!B27)</f>
        <v>0</v>
      </c>
      <c r="D27" s="140">
        <f>SUMIFS('Applicant Input'!$F$50:$F$99,'Applicant Input'!$D$50:$D$99,'Assessor Outputs'!$B27)-SUMIFS('Applicant Input'!$H$50:$H$99,'Applicant Input'!$G$50:$G$99,'Assessor Outputs'!$B27)</f>
        <v>0</v>
      </c>
      <c r="E27" s="140">
        <f t="shared" si="1"/>
        <v>0</v>
      </c>
    </row>
    <row r="28" spans="2:7" x14ac:dyDescent="0.3">
      <c r="B28" s="51" t="s">
        <v>128</v>
      </c>
      <c r="C28" s="140">
        <f>SUMIFS('Applicant Input'!$E$50:$E$99,'Applicant Input'!$D$50:$D$99,'Assessor Outputs'!B28)</f>
        <v>0</v>
      </c>
      <c r="D28" s="140">
        <f>SUMIFS('Applicant Input'!$F$50:$F$99,'Applicant Input'!$D$50:$D$99,'Assessor Outputs'!$B28)-SUMIFS('Applicant Input'!$H$50:$H$99,'Applicant Input'!$G$50:$G$99,'Assessor Outputs'!$B28)</f>
        <v>0</v>
      </c>
      <c r="E28" s="140">
        <f t="shared" si="1"/>
        <v>0</v>
      </c>
    </row>
    <row r="29" spans="2:7" x14ac:dyDescent="0.3">
      <c r="B29" s="51" t="s">
        <v>127</v>
      </c>
      <c r="C29" s="140">
        <f>SUMIFS('Applicant Input'!$E$50:$E$99,'Applicant Input'!$D$50:$D$99,'Assessor Outputs'!B29)</f>
        <v>0</v>
      </c>
      <c r="D29" s="140">
        <f>SUMIFS('Applicant Input'!$F$50:$F$99,'Applicant Input'!$D$50:$D$99,'Assessor Outputs'!$B29)-SUMIFS('Applicant Input'!$H$50:$H$99,'Applicant Input'!$G$50:$G$99,'Assessor Outputs'!$B29)</f>
        <v>0</v>
      </c>
      <c r="E29" s="140">
        <f t="shared" si="1"/>
        <v>0</v>
      </c>
    </row>
    <row r="30" spans="2:7" x14ac:dyDescent="0.3">
      <c r="B30" s="51" t="s">
        <v>126</v>
      </c>
      <c r="C30" s="140">
        <f>SUMIFS('Applicant Input'!$E$50:$E$99,'Applicant Input'!$D$50:$D$99,'Assessor Outputs'!B30)</f>
        <v>0</v>
      </c>
      <c r="D30" s="140">
        <f>SUMIFS('Applicant Input'!$F$50:$F$99,'Applicant Input'!$D$50:$D$99,'Assessor Outputs'!$B30)-SUMIFS('Applicant Input'!$H$50:$H$99,'Applicant Input'!$G$50:$G$99,'Assessor Outputs'!$B30)</f>
        <v>0</v>
      </c>
      <c r="E30" s="140">
        <f t="shared" si="1"/>
        <v>0</v>
      </c>
    </row>
    <row r="32" spans="2:7" ht="15.6" x14ac:dyDescent="0.3">
      <c r="B32" s="35" t="s">
        <v>124</v>
      </c>
      <c r="D32" s="34"/>
      <c r="G32" s="34"/>
    </row>
    <row r="33" spans="2:7" ht="15.6" x14ac:dyDescent="0.3">
      <c r="B33" s="35"/>
      <c r="C33" s="34"/>
      <c r="D33" s="34"/>
      <c r="G33" s="34"/>
    </row>
    <row r="34" spans="2:7" ht="15.6" x14ac:dyDescent="0.3">
      <c r="B34" s="49" t="s">
        <v>125</v>
      </c>
      <c r="C34" s="34"/>
      <c r="D34" s="34"/>
      <c r="G34" s="34"/>
    </row>
    <row r="35" spans="2:7" x14ac:dyDescent="0.3">
      <c r="B35" s="34"/>
      <c r="C35" s="100"/>
      <c r="D35" s="34"/>
      <c r="G35" s="34"/>
    </row>
    <row r="36" spans="2:7" ht="43.2" x14ac:dyDescent="0.3">
      <c r="B36" s="51" t="s">
        <v>123</v>
      </c>
      <c r="C36" s="51" t="s">
        <v>86</v>
      </c>
      <c r="D36" s="51" t="s">
        <v>121</v>
      </c>
      <c r="E36" s="51" t="s">
        <v>220</v>
      </c>
      <c r="F36" s="51" t="s">
        <v>122</v>
      </c>
      <c r="G36" s="51" t="s">
        <v>120</v>
      </c>
    </row>
    <row r="37" spans="2:7" x14ac:dyDescent="0.3">
      <c r="B37" s="136" t="s">
        <v>221</v>
      </c>
      <c r="C37" s="51">
        <f>SUM(C38:C87)</f>
        <v>0</v>
      </c>
      <c r="D37" s="51">
        <f>SUM(D38:D87)</f>
        <v>0</v>
      </c>
      <c r="E37" s="51"/>
      <c r="F37" s="51">
        <f>SUM(F38:F87)</f>
        <v>0</v>
      </c>
      <c r="G37" s="137" t="str">
        <f t="shared" ref="G37:G55" si="2">IFERROR(D37/F37,"")</f>
        <v/>
      </c>
    </row>
    <row r="38" spans="2:7" x14ac:dyDescent="0.3">
      <c r="B38" s="92" t="str" cm="1">
        <f t="array" ref="B38">_xlfn.UNIQUE('Applicant Input'!$W$50:$W$99)</f>
        <v xml:space="preserve"> - </v>
      </c>
      <c r="C38" s="93">
        <f>SUMIFS('Applicant Input'!$L$50:$L$99,'Applicant Input'!$W$50:$W$99,'Assessor Outputs'!$B38)</f>
        <v>0</v>
      </c>
      <c r="D38" s="94">
        <f>SUMIFS('Applicant Input'!$N$50:$N$99,'Applicant Input'!$W$50:$W$99,'Assessor Outputs'!$B38)</f>
        <v>0</v>
      </c>
      <c r="E38" s="135" t="e">
        <f>D38/$D$37</f>
        <v>#DIV/0!</v>
      </c>
      <c r="F38" s="93">
        <f>SUMIFS('Applicant Input'!$P$50:$P$99,'Applicant Input'!$W$50:$W$99,$B38)</f>
        <v>0</v>
      </c>
      <c r="G38" s="94" t="str">
        <f t="shared" si="2"/>
        <v/>
      </c>
    </row>
    <row r="39" spans="2:7" x14ac:dyDescent="0.3">
      <c r="B39" s="92"/>
      <c r="C39" s="93">
        <f>SUMIFS('Applicant Input'!$L$50:$L$99,'Applicant Input'!$W$50:$W$99,'Assessor Outputs'!$B39)</f>
        <v>0</v>
      </c>
      <c r="D39" s="94">
        <f>SUMIFS('Applicant Input'!$N$50:$N$99,'Applicant Input'!$W$50:$W$99,'Assessor Outputs'!$B39)</f>
        <v>0</v>
      </c>
      <c r="E39" s="135" t="e">
        <f t="shared" ref="E39:E87" si="3">D39/$D$37</f>
        <v>#DIV/0!</v>
      </c>
      <c r="F39" s="93">
        <f>SUMIFS('Applicant Input'!$P$50:$P$99,'Applicant Input'!$W$50:$W$99,$B39)</f>
        <v>0</v>
      </c>
      <c r="G39" s="94" t="str">
        <f t="shared" si="2"/>
        <v/>
      </c>
    </row>
    <row r="40" spans="2:7" x14ac:dyDescent="0.3">
      <c r="B40" s="92"/>
      <c r="C40" s="93">
        <f>SUMIFS('Applicant Input'!$L$50:$L$99,'Applicant Input'!$W$50:$W$99,'Assessor Outputs'!$B40)</f>
        <v>0</v>
      </c>
      <c r="D40" s="94">
        <f>SUMIFS('Applicant Input'!$N$50:$N$99,'Applicant Input'!$W$50:$W$99,'Assessor Outputs'!$B40)</f>
        <v>0</v>
      </c>
      <c r="E40" s="135" t="e">
        <f t="shared" si="3"/>
        <v>#DIV/0!</v>
      </c>
      <c r="F40" s="93">
        <f>SUMIFS('Applicant Input'!$P$50:$P$99,'Applicant Input'!$W$50:$W$99,$B40)</f>
        <v>0</v>
      </c>
      <c r="G40" s="94" t="str">
        <f t="shared" si="2"/>
        <v/>
      </c>
    </row>
    <row r="41" spans="2:7" x14ac:dyDescent="0.3">
      <c r="B41" s="92"/>
      <c r="C41" s="93">
        <f>SUMIFS('Applicant Input'!$L$50:$L$99,'Applicant Input'!$W$50:$W$99,'Assessor Outputs'!$B41)</f>
        <v>0</v>
      </c>
      <c r="D41" s="94">
        <f>SUMIFS('Applicant Input'!$N$50:$N$99,'Applicant Input'!$W$50:$W$99,'Assessor Outputs'!$B41)</f>
        <v>0</v>
      </c>
      <c r="E41" s="135" t="e">
        <f t="shared" si="3"/>
        <v>#DIV/0!</v>
      </c>
      <c r="F41" s="93">
        <f>SUMIFS('Applicant Input'!$P$50:$P$99,'Applicant Input'!$W$50:$W$99,$B41)</f>
        <v>0</v>
      </c>
      <c r="G41" s="94" t="str">
        <f t="shared" si="2"/>
        <v/>
      </c>
    </row>
    <row r="42" spans="2:7" x14ac:dyDescent="0.3">
      <c r="B42" s="92"/>
      <c r="C42" s="93">
        <f>SUMIFS('Applicant Input'!$L$50:$L$99,'Applicant Input'!$W$50:$W$99,'Assessor Outputs'!$B42)</f>
        <v>0</v>
      </c>
      <c r="D42" s="94">
        <f>SUMIFS('Applicant Input'!$N$50:$N$99,'Applicant Input'!$W$50:$W$99,'Assessor Outputs'!$B42)</f>
        <v>0</v>
      </c>
      <c r="E42" s="135" t="e">
        <f t="shared" si="3"/>
        <v>#DIV/0!</v>
      </c>
      <c r="F42" s="93">
        <f>SUMIFS('Applicant Input'!$P$50:$P$99,'Applicant Input'!$W$50:$W$99,$B42)</f>
        <v>0</v>
      </c>
      <c r="G42" s="94" t="str">
        <f t="shared" si="2"/>
        <v/>
      </c>
    </row>
    <row r="43" spans="2:7" x14ac:dyDescent="0.3">
      <c r="B43" s="92"/>
      <c r="C43" s="93">
        <f>SUMIFS('Applicant Input'!$L$50:$L$99,'Applicant Input'!$W$50:$W$99,'Assessor Outputs'!$B43)</f>
        <v>0</v>
      </c>
      <c r="D43" s="94">
        <f>SUMIFS('Applicant Input'!$N$50:$N$99,'Applicant Input'!$W$50:$W$99,'Assessor Outputs'!$B43)</f>
        <v>0</v>
      </c>
      <c r="E43" s="135" t="e">
        <f t="shared" si="3"/>
        <v>#DIV/0!</v>
      </c>
      <c r="F43" s="93">
        <f>SUMIFS('Applicant Input'!$P$50:$P$99,'Applicant Input'!$W$50:$W$99,$B43)</f>
        <v>0</v>
      </c>
      <c r="G43" s="94" t="str">
        <f t="shared" si="2"/>
        <v/>
      </c>
    </row>
    <row r="44" spans="2:7" x14ac:dyDescent="0.3">
      <c r="B44" s="92"/>
      <c r="C44" s="93">
        <f>SUMIFS('Applicant Input'!$L$50:$L$99,'Applicant Input'!$W$50:$W$99,'Assessor Outputs'!$B44)</f>
        <v>0</v>
      </c>
      <c r="D44" s="94">
        <f>SUMIFS('Applicant Input'!$N$50:$N$99,'Applicant Input'!$W$50:$W$99,'Assessor Outputs'!$B44)</f>
        <v>0</v>
      </c>
      <c r="E44" s="135" t="e">
        <f t="shared" si="3"/>
        <v>#DIV/0!</v>
      </c>
      <c r="F44" s="93">
        <f>SUMIFS('Applicant Input'!$P$50:$P$99,'Applicant Input'!$W$50:$W$99,$B44)</f>
        <v>0</v>
      </c>
      <c r="G44" s="94" t="str">
        <f t="shared" si="2"/>
        <v/>
      </c>
    </row>
    <row r="45" spans="2:7" x14ac:dyDescent="0.3">
      <c r="B45" s="92"/>
      <c r="C45" s="93">
        <f>SUMIFS('Applicant Input'!$L$50:$L$99,'Applicant Input'!$W$50:$W$99,'Assessor Outputs'!$B45)</f>
        <v>0</v>
      </c>
      <c r="D45" s="94">
        <f>SUMIFS('Applicant Input'!$N$50:$N$99,'Applicant Input'!$W$50:$W$99,'Assessor Outputs'!$B45)</f>
        <v>0</v>
      </c>
      <c r="E45" s="135" t="e">
        <f t="shared" si="3"/>
        <v>#DIV/0!</v>
      </c>
      <c r="F45" s="93">
        <f>SUMIFS('Applicant Input'!$P$50:$P$99,'Applicant Input'!$W$50:$W$99,$B45)</f>
        <v>0</v>
      </c>
      <c r="G45" s="94" t="str">
        <f t="shared" si="2"/>
        <v/>
      </c>
    </row>
    <row r="46" spans="2:7" x14ac:dyDescent="0.3">
      <c r="B46" s="92"/>
      <c r="C46" s="93">
        <f>SUMIFS('Applicant Input'!$L$50:$L$99,'Applicant Input'!$W$50:$W$99,'Assessor Outputs'!$B46)</f>
        <v>0</v>
      </c>
      <c r="D46" s="94">
        <f>SUMIFS('Applicant Input'!$N$50:$N$99,'Applicant Input'!$W$50:$W$99,'Assessor Outputs'!$B46)</f>
        <v>0</v>
      </c>
      <c r="E46" s="135" t="e">
        <f t="shared" si="3"/>
        <v>#DIV/0!</v>
      </c>
      <c r="F46" s="93">
        <f>SUMIFS('Applicant Input'!$P$50:$P$99,'Applicant Input'!$W$50:$W$99,$B46)</f>
        <v>0</v>
      </c>
      <c r="G46" s="94" t="str">
        <f t="shared" si="2"/>
        <v/>
      </c>
    </row>
    <row r="47" spans="2:7" x14ac:dyDescent="0.3">
      <c r="B47" s="92"/>
      <c r="C47" s="93">
        <f>SUMIFS('Applicant Input'!$L$50:$L$99,'Applicant Input'!$W$50:$W$99,'Assessor Outputs'!$B47)</f>
        <v>0</v>
      </c>
      <c r="D47" s="94">
        <f>SUMIFS('Applicant Input'!$N$50:$N$99,'Applicant Input'!$W$50:$W$99,'Assessor Outputs'!$B47)</f>
        <v>0</v>
      </c>
      <c r="E47" s="135" t="e">
        <f t="shared" si="3"/>
        <v>#DIV/0!</v>
      </c>
      <c r="F47" s="93">
        <f>SUMIFS('Applicant Input'!$P$50:$P$99,'Applicant Input'!$W$50:$W$99,$B47)</f>
        <v>0</v>
      </c>
      <c r="G47" s="94" t="str">
        <f t="shared" si="2"/>
        <v/>
      </c>
    </row>
    <row r="48" spans="2:7" x14ac:dyDescent="0.3">
      <c r="B48" s="92"/>
      <c r="C48" s="93">
        <f>SUMIFS('Applicant Input'!$L$50:$L$99,'Applicant Input'!$W$50:$W$99,'Assessor Outputs'!$B48)</f>
        <v>0</v>
      </c>
      <c r="D48" s="94">
        <f>SUMIFS('Applicant Input'!$N$50:$N$99,'Applicant Input'!$W$50:$W$99,'Assessor Outputs'!$B48)</f>
        <v>0</v>
      </c>
      <c r="E48" s="135" t="e">
        <f t="shared" si="3"/>
        <v>#DIV/0!</v>
      </c>
      <c r="F48" s="93">
        <f>SUMIFS('Applicant Input'!$P$50:$P$99,'Applicant Input'!$W$50:$W$99,$B48)</f>
        <v>0</v>
      </c>
      <c r="G48" s="94" t="str">
        <f t="shared" si="2"/>
        <v/>
      </c>
    </row>
    <row r="49" spans="2:7" x14ac:dyDescent="0.3">
      <c r="B49" s="92"/>
      <c r="C49" s="93">
        <f>SUMIFS('Applicant Input'!$L$50:$L$99,'Applicant Input'!$W$50:$W$99,'Assessor Outputs'!$B49)</f>
        <v>0</v>
      </c>
      <c r="D49" s="94">
        <f>SUMIFS('Applicant Input'!$N$50:$N$99,'Applicant Input'!$W$50:$W$99,'Assessor Outputs'!$B49)</f>
        <v>0</v>
      </c>
      <c r="E49" s="135" t="e">
        <f t="shared" si="3"/>
        <v>#DIV/0!</v>
      </c>
      <c r="F49" s="93">
        <f>SUMIFS('Applicant Input'!$P$50:$P$99,'Applicant Input'!$W$50:$W$99,$B49)</f>
        <v>0</v>
      </c>
      <c r="G49" s="94" t="str">
        <f t="shared" si="2"/>
        <v/>
      </c>
    </row>
    <row r="50" spans="2:7" x14ac:dyDescent="0.3">
      <c r="B50" s="92"/>
      <c r="C50" s="93">
        <f>SUMIFS('Applicant Input'!$L$50:$L$99,'Applicant Input'!$W$50:$W$99,'Assessor Outputs'!$B50)</f>
        <v>0</v>
      </c>
      <c r="D50" s="94">
        <f>SUMIFS('Applicant Input'!$N$50:$N$99,'Applicant Input'!$W$50:$W$99,'Assessor Outputs'!$B50)</f>
        <v>0</v>
      </c>
      <c r="E50" s="135" t="e">
        <f t="shared" si="3"/>
        <v>#DIV/0!</v>
      </c>
      <c r="F50" s="93">
        <f>SUMIFS('Applicant Input'!$P$50:$P$99,'Applicant Input'!$W$50:$W$99,$B50)</f>
        <v>0</v>
      </c>
      <c r="G50" s="94" t="str">
        <f t="shared" si="2"/>
        <v/>
      </c>
    </row>
    <row r="51" spans="2:7" x14ac:dyDescent="0.3">
      <c r="B51" s="92"/>
      <c r="C51" s="93">
        <f>SUMIFS('Applicant Input'!$L$50:$L$99,'Applicant Input'!$W$50:$W$99,'Assessor Outputs'!$B51)</f>
        <v>0</v>
      </c>
      <c r="D51" s="94">
        <f>SUMIFS('Applicant Input'!$N$50:$N$99,'Applicant Input'!$W$50:$W$99,'Assessor Outputs'!$B51)</f>
        <v>0</v>
      </c>
      <c r="E51" s="135" t="e">
        <f t="shared" si="3"/>
        <v>#DIV/0!</v>
      </c>
      <c r="F51" s="93">
        <f>SUMIFS('Applicant Input'!$P$50:$P$99,'Applicant Input'!$W$50:$W$99,$B51)</f>
        <v>0</v>
      </c>
      <c r="G51" s="94" t="str">
        <f t="shared" si="2"/>
        <v/>
      </c>
    </row>
    <row r="52" spans="2:7" x14ac:dyDescent="0.3">
      <c r="B52" s="92"/>
      <c r="C52" s="93">
        <f>SUMIFS('Applicant Input'!$L$50:$L$99,'Applicant Input'!$W$50:$W$99,'Assessor Outputs'!$B52)</f>
        <v>0</v>
      </c>
      <c r="D52" s="94">
        <f>SUMIFS('Applicant Input'!$N$50:$N$99,'Applicant Input'!$W$50:$W$99,'Assessor Outputs'!$B52)</f>
        <v>0</v>
      </c>
      <c r="E52" s="135" t="e">
        <f t="shared" si="3"/>
        <v>#DIV/0!</v>
      </c>
      <c r="F52" s="93">
        <f>SUMIFS('Applicant Input'!$P$50:$P$99,'Applicant Input'!$W$50:$W$99,$B52)</f>
        <v>0</v>
      </c>
      <c r="G52" s="94" t="str">
        <f t="shared" si="2"/>
        <v/>
      </c>
    </row>
    <row r="53" spans="2:7" x14ac:dyDescent="0.3">
      <c r="B53" s="92"/>
      <c r="C53" s="93">
        <f>SUMIFS('Applicant Input'!$L$50:$L$99,'Applicant Input'!$W$50:$W$99,'Assessor Outputs'!$B53)</f>
        <v>0</v>
      </c>
      <c r="D53" s="94">
        <f>SUMIFS('Applicant Input'!$N$50:$N$99,'Applicant Input'!$W$50:$W$99,'Assessor Outputs'!$B53)</f>
        <v>0</v>
      </c>
      <c r="E53" s="135" t="e">
        <f t="shared" si="3"/>
        <v>#DIV/0!</v>
      </c>
      <c r="F53" s="93">
        <f>SUMIFS('Applicant Input'!$P$50:$P$99,'Applicant Input'!$W$50:$W$99,$B53)</f>
        <v>0</v>
      </c>
      <c r="G53" s="94" t="str">
        <f t="shared" si="2"/>
        <v/>
      </c>
    </row>
    <row r="54" spans="2:7" x14ac:dyDescent="0.3">
      <c r="B54" s="92"/>
      <c r="C54" s="93">
        <f>SUMIFS('Applicant Input'!$L$50:$L$99,'Applicant Input'!$W$50:$W$99,'Assessor Outputs'!$B54)</f>
        <v>0</v>
      </c>
      <c r="D54" s="94">
        <f>SUMIFS('Applicant Input'!$N$50:$N$99,'Applicant Input'!$W$50:$W$99,'Assessor Outputs'!$B54)</f>
        <v>0</v>
      </c>
      <c r="E54" s="135" t="e">
        <f t="shared" si="3"/>
        <v>#DIV/0!</v>
      </c>
      <c r="F54" s="93">
        <f>SUMIFS('Applicant Input'!$P$50:$P$99,'Applicant Input'!$W$50:$W$99,$B54)</f>
        <v>0</v>
      </c>
      <c r="G54" s="94" t="str">
        <f t="shared" si="2"/>
        <v/>
      </c>
    </row>
    <row r="55" spans="2:7" x14ac:dyDescent="0.3">
      <c r="B55" s="92"/>
      <c r="C55" s="93">
        <f>SUMIFS('Applicant Input'!$L$50:$L$99,'Applicant Input'!$W$50:$W$99,'Assessor Outputs'!$B55)</f>
        <v>0</v>
      </c>
      <c r="D55" s="94">
        <f>SUMIFS('Applicant Input'!$N$50:$N$99,'Applicant Input'!$W$50:$W$99,'Assessor Outputs'!$B55)</f>
        <v>0</v>
      </c>
      <c r="E55" s="135" t="e">
        <f t="shared" si="3"/>
        <v>#DIV/0!</v>
      </c>
      <c r="F55" s="93">
        <f>SUMIFS('Applicant Input'!$P$50:$P$99,'Applicant Input'!$W$50:$W$99,$B55)</f>
        <v>0</v>
      </c>
      <c r="G55" s="94" t="str">
        <f t="shared" si="2"/>
        <v/>
      </c>
    </row>
    <row r="56" spans="2:7" x14ac:dyDescent="0.3">
      <c r="B56" s="92"/>
      <c r="C56" s="93">
        <f>SUMIFS('Applicant Input'!$L$50:$L$99,'Applicant Input'!$W$50:$W$99,'Assessor Outputs'!$B56)</f>
        <v>0</v>
      </c>
      <c r="D56" s="94">
        <f>SUMIFS('Applicant Input'!$N$50:$N$99,'Applicant Input'!$W$50:$W$99,'Assessor Outputs'!$B56)</f>
        <v>0</v>
      </c>
      <c r="E56" s="135" t="e">
        <f t="shared" si="3"/>
        <v>#DIV/0!</v>
      </c>
      <c r="F56" s="93">
        <f>SUMIFS('Applicant Input'!$P$50:$P$99,'Applicant Input'!$W$50:$W$99,$B56)</f>
        <v>0</v>
      </c>
      <c r="G56" s="94" t="str">
        <f t="shared" ref="G56:G70" si="4">IFERROR(D56/F56,"")</f>
        <v/>
      </c>
    </row>
    <row r="57" spans="2:7" x14ac:dyDescent="0.3">
      <c r="B57" s="92"/>
      <c r="C57" s="93">
        <f>SUMIFS('Applicant Input'!$L$50:$L$99,'Applicant Input'!$W$50:$W$99,'Assessor Outputs'!$B57)</f>
        <v>0</v>
      </c>
      <c r="D57" s="94">
        <f>SUMIFS('Applicant Input'!$N$50:$N$99,'Applicant Input'!$W$50:$W$99,'Assessor Outputs'!$B57)</f>
        <v>0</v>
      </c>
      <c r="E57" s="135" t="e">
        <f t="shared" si="3"/>
        <v>#DIV/0!</v>
      </c>
      <c r="F57" s="93">
        <f>SUMIFS('Applicant Input'!$P$50:$P$99,'Applicant Input'!$W$50:$W$99,$B57)</f>
        <v>0</v>
      </c>
      <c r="G57" s="94" t="str">
        <f t="shared" si="4"/>
        <v/>
      </c>
    </row>
    <row r="58" spans="2:7" x14ac:dyDescent="0.3">
      <c r="B58" s="92"/>
      <c r="C58" s="93">
        <f>SUMIFS('Applicant Input'!$L$50:$L$99,'Applicant Input'!$W$50:$W$99,'Assessor Outputs'!$B58)</f>
        <v>0</v>
      </c>
      <c r="D58" s="94">
        <f>SUMIFS('Applicant Input'!$N$50:$N$99,'Applicant Input'!$W$50:$W$99,'Assessor Outputs'!$B58)</f>
        <v>0</v>
      </c>
      <c r="E58" s="135" t="e">
        <f t="shared" si="3"/>
        <v>#DIV/0!</v>
      </c>
      <c r="F58" s="93">
        <f>SUMIFS('Applicant Input'!$P$50:$P$99,'Applicant Input'!$W$50:$W$99,$B58)</f>
        <v>0</v>
      </c>
      <c r="G58" s="94" t="str">
        <f t="shared" si="4"/>
        <v/>
      </c>
    </row>
    <row r="59" spans="2:7" x14ac:dyDescent="0.3">
      <c r="B59" s="92"/>
      <c r="C59" s="93">
        <f>SUMIFS('Applicant Input'!$L$50:$L$99,'Applicant Input'!$W$50:$W$99,'Assessor Outputs'!$B59)</f>
        <v>0</v>
      </c>
      <c r="D59" s="94">
        <f>SUMIFS('Applicant Input'!$N$50:$N$99,'Applicant Input'!$W$50:$W$99,'Assessor Outputs'!$B59)</f>
        <v>0</v>
      </c>
      <c r="E59" s="135" t="e">
        <f t="shared" si="3"/>
        <v>#DIV/0!</v>
      </c>
      <c r="F59" s="93">
        <f>SUMIFS('Applicant Input'!$P$50:$P$99,'Applicant Input'!$W$50:$W$99,$B59)</f>
        <v>0</v>
      </c>
      <c r="G59" s="94" t="str">
        <f t="shared" si="4"/>
        <v/>
      </c>
    </row>
    <row r="60" spans="2:7" x14ac:dyDescent="0.3">
      <c r="B60" s="92"/>
      <c r="C60" s="93">
        <f>SUMIFS('Applicant Input'!$L$50:$L$99,'Applicant Input'!$W$50:$W$99,'Assessor Outputs'!$B60)</f>
        <v>0</v>
      </c>
      <c r="D60" s="94">
        <f>SUMIFS('Applicant Input'!$N$50:$N$99,'Applicant Input'!$W$50:$W$99,'Assessor Outputs'!$B60)</f>
        <v>0</v>
      </c>
      <c r="E60" s="135" t="e">
        <f t="shared" si="3"/>
        <v>#DIV/0!</v>
      </c>
      <c r="F60" s="93">
        <f>SUMIFS('Applicant Input'!$P$50:$P$99,'Applicant Input'!$W$50:$W$99,$B60)</f>
        <v>0</v>
      </c>
      <c r="G60" s="94" t="str">
        <f t="shared" si="4"/>
        <v/>
      </c>
    </row>
    <row r="61" spans="2:7" x14ac:dyDescent="0.3">
      <c r="B61" s="92"/>
      <c r="C61" s="93">
        <f>SUMIFS('Applicant Input'!$L$50:$L$99,'Applicant Input'!$W$50:$W$99,'Assessor Outputs'!$B61)</f>
        <v>0</v>
      </c>
      <c r="D61" s="94">
        <f>SUMIFS('Applicant Input'!$N$50:$N$99,'Applicant Input'!$W$50:$W$99,'Assessor Outputs'!$B61)</f>
        <v>0</v>
      </c>
      <c r="E61" s="135" t="e">
        <f t="shared" si="3"/>
        <v>#DIV/0!</v>
      </c>
      <c r="F61" s="93">
        <f>SUMIFS('Applicant Input'!$P$50:$P$99,'Applicant Input'!$W$50:$W$99,$B61)</f>
        <v>0</v>
      </c>
      <c r="G61" s="94" t="str">
        <f t="shared" si="4"/>
        <v/>
      </c>
    </row>
    <row r="62" spans="2:7" x14ac:dyDescent="0.3">
      <c r="B62" s="92"/>
      <c r="C62" s="93">
        <f>SUMIFS('Applicant Input'!$L$50:$L$99,'Applicant Input'!$W$50:$W$99,'Assessor Outputs'!$B62)</f>
        <v>0</v>
      </c>
      <c r="D62" s="94">
        <f>SUMIFS('Applicant Input'!$N$50:$N$99,'Applicant Input'!$W$50:$W$99,'Assessor Outputs'!$B62)</f>
        <v>0</v>
      </c>
      <c r="E62" s="135" t="e">
        <f t="shared" si="3"/>
        <v>#DIV/0!</v>
      </c>
      <c r="F62" s="93">
        <f>SUMIFS('Applicant Input'!$P$50:$P$99,'Applicant Input'!$W$50:$W$99,$B62)</f>
        <v>0</v>
      </c>
      <c r="G62" s="94" t="str">
        <f t="shared" si="4"/>
        <v/>
      </c>
    </row>
    <row r="63" spans="2:7" x14ac:dyDescent="0.3">
      <c r="B63" s="92"/>
      <c r="C63" s="93">
        <f>SUMIFS('Applicant Input'!$L$50:$L$99,'Applicant Input'!$W$50:$W$99,'Assessor Outputs'!$B63)</f>
        <v>0</v>
      </c>
      <c r="D63" s="94">
        <f>SUMIFS('Applicant Input'!$N$50:$N$99,'Applicant Input'!$W$50:$W$99,'Assessor Outputs'!$B63)</f>
        <v>0</v>
      </c>
      <c r="E63" s="135" t="e">
        <f t="shared" si="3"/>
        <v>#DIV/0!</v>
      </c>
      <c r="F63" s="93">
        <f>SUMIFS('Applicant Input'!$P$50:$P$99,'Applicant Input'!$W$50:$W$99,$B63)</f>
        <v>0</v>
      </c>
      <c r="G63" s="94" t="str">
        <f t="shared" si="4"/>
        <v/>
      </c>
    </row>
    <row r="64" spans="2:7" x14ac:dyDescent="0.3">
      <c r="B64" s="92"/>
      <c r="C64" s="93">
        <f>SUMIFS('Applicant Input'!$L$50:$L$99,'Applicant Input'!$W$50:$W$99,'Assessor Outputs'!$B64)</f>
        <v>0</v>
      </c>
      <c r="D64" s="94">
        <f>SUMIFS('Applicant Input'!$N$50:$N$99,'Applicant Input'!$W$50:$W$99,'Assessor Outputs'!$B64)</f>
        <v>0</v>
      </c>
      <c r="E64" s="135" t="e">
        <f t="shared" si="3"/>
        <v>#DIV/0!</v>
      </c>
      <c r="F64" s="93">
        <f>SUMIFS('Applicant Input'!$P$50:$P$99,'Applicant Input'!$W$50:$W$99,$B64)</f>
        <v>0</v>
      </c>
      <c r="G64" s="94" t="str">
        <f t="shared" si="4"/>
        <v/>
      </c>
    </row>
    <row r="65" spans="2:7" x14ac:dyDescent="0.3">
      <c r="B65" s="92"/>
      <c r="C65" s="93">
        <f>SUMIFS('Applicant Input'!$L$50:$L$99,'Applicant Input'!$W$50:$W$99,'Assessor Outputs'!$B65)</f>
        <v>0</v>
      </c>
      <c r="D65" s="94">
        <f>SUMIFS('Applicant Input'!$N$50:$N$99,'Applicant Input'!$W$50:$W$99,'Assessor Outputs'!$B65)</f>
        <v>0</v>
      </c>
      <c r="E65" s="135" t="e">
        <f t="shared" si="3"/>
        <v>#DIV/0!</v>
      </c>
      <c r="F65" s="93">
        <f>SUMIFS('Applicant Input'!$P$50:$P$99,'Applicant Input'!$W$50:$W$99,$B65)</f>
        <v>0</v>
      </c>
      <c r="G65" s="94" t="str">
        <f t="shared" si="4"/>
        <v/>
      </c>
    </row>
    <row r="66" spans="2:7" x14ac:dyDescent="0.3">
      <c r="B66" s="92"/>
      <c r="C66" s="93">
        <f>SUMIFS('Applicant Input'!$L$50:$L$99,'Applicant Input'!$W$50:$W$99,'Assessor Outputs'!$B66)</f>
        <v>0</v>
      </c>
      <c r="D66" s="94">
        <f>SUMIFS('Applicant Input'!$N$50:$N$99,'Applicant Input'!$W$50:$W$99,'Assessor Outputs'!$B66)</f>
        <v>0</v>
      </c>
      <c r="E66" s="135" t="e">
        <f t="shared" si="3"/>
        <v>#DIV/0!</v>
      </c>
      <c r="F66" s="93">
        <f>SUMIFS('Applicant Input'!$P$50:$P$99,'Applicant Input'!$W$50:$W$99,$B66)</f>
        <v>0</v>
      </c>
      <c r="G66" s="94" t="str">
        <f t="shared" si="4"/>
        <v/>
      </c>
    </row>
    <row r="67" spans="2:7" x14ac:dyDescent="0.3">
      <c r="B67" s="92"/>
      <c r="C67" s="93">
        <f>SUMIFS('Applicant Input'!$L$50:$L$99,'Applicant Input'!$W$50:$W$99,'Assessor Outputs'!$B67)</f>
        <v>0</v>
      </c>
      <c r="D67" s="94">
        <f>SUMIFS('Applicant Input'!$N$50:$N$99,'Applicant Input'!$W$50:$W$99,'Assessor Outputs'!$B67)</f>
        <v>0</v>
      </c>
      <c r="E67" s="135" t="e">
        <f t="shared" si="3"/>
        <v>#DIV/0!</v>
      </c>
      <c r="F67" s="93">
        <f>SUMIFS('Applicant Input'!$P$50:$P$99,'Applicant Input'!$W$50:$W$99,$B67)</f>
        <v>0</v>
      </c>
      <c r="G67" s="94" t="str">
        <f t="shared" si="4"/>
        <v/>
      </c>
    </row>
    <row r="68" spans="2:7" x14ac:dyDescent="0.3">
      <c r="B68" s="92"/>
      <c r="C68" s="93">
        <f>SUMIFS('Applicant Input'!$L$50:$L$99,'Applicant Input'!$W$50:$W$99,'Assessor Outputs'!$B68)</f>
        <v>0</v>
      </c>
      <c r="D68" s="94">
        <f>SUMIFS('Applicant Input'!$N$50:$N$99,'Applicant Input'!$W$50:$W$99,'Assessor Outputs'!$B68)</f>
        <v>0</v>
      </c>
      <c r="E68" s="135" t="e">
        <f t="shared" si="3"/>
        <v>#DIV/0!</v>
      </c>
      <c r="F68" s="93">
        <f>SUMIFS('Applicant Input'!$P$50:$P$99,'Applicant Input'!$W$50:$W$99,$B68)</f>
        <v>0</v>
      </c>
      <c r="G68" s="94" t="str">
        <f t="shared" si="4"/>
        <v/>
      </c>
    </row>
    <row r="69" spans="2:7" x14ac:dyDescent="0.3">
      <c r="B69" s="92"/>
      <c r="C69" s="93">
        <f>SUMIFS('Applicant Input'!$L$50:$L$99,'Applicant Input'!$W$50:$W$99,'Assessor Outputs'!$B69)</f>
        <v>0</v>
      </c>
      <c r="D69" s="94">
        <f>SUMIFS('Applicant Input'!$N$50:$N$99,'Applicant Input'!$W$50:$W$99,'Assessor Outputs'!$B69)</f>
        <v>0</v>
      </c>
      <c r="E69" s="135" t="e">
        <f t="shared" si="3"/>
        <v>#DIV/0!</v>
      </c>
      <c r="F69" s="93">
        <f>SUMIFS('Applicant Input'!$P$50:$P$99,'Applicant Input'!$W$50:$W$99,$B69)</f>
        <v>0</v>
      </c>
      <c r="G69" s="94" t="str">
        <f t="shared" si="4"/>
        <v/>
      </c>
    </row>
    <row r="70" spans="2:7" x14ac:dyDescent="0.3">
      <c r="B70" s="92"/>
      <c r="C70" s="93">
        <f>SUMIFS('Applicant Input'!$L$50:$L$99,'Applicant Input'!$W$50:$W$99,'Assessor Outputs'!$B70)</f>
        <v>0</v>
      </c>
      <c r="D70" s="94">
        <f>SUMIFS('Applicant Input'!$N$50:$N$99,'Applicant Input'!$W$50:$W$99,'Assessor Outputs'!$B70)</f>
        <v>0</v>
      </c>
      <c r="E70" s="135" t="e">
        <f t="shared" si="3"/>
        <v>#DIV/0!</v>
      </c>
      <c r="F70" s="93">
        <f>SUMIFS('Applicant Input'!$P$50:$P$99,'Applicant Input'!$W$50:$W$99,$B70)</f>
        <v>0</v>
      </c>
      <c r="G70" s="94" t="str">
        <f t="shared" si="4"/>
        <v/>
      </c>
    </row>
    <row r="71" spans="2:7" x14ac:dyDescent="0.3">
      <c r="B71" s="92"/>
      <c r="C71" s="93">
        <f>SUMIFS('Applicant Input'!$L$50:$L$99,'Applicant Input'!$W$50:$W$99,'Assessor Outputs'!$B71)</f>
        <v>0</v>
      </c>
      <c r="D71" s="94">
        <f>SUMIFS('Applicant Input'!$N$50:$N$99,'Applicant Input'!$W$50:$W$99,'Assessor Outputs'!$B71)</f>
        <v>0</v>
      </c>
      <c r="E71" s="135" t="e">
        <f t="shared" si="3"/>
        <v>#DIV/0!</v>
      </c>
      <c r="F71" s="93">
        <f>SUMIFS('Applicant Input'!$P$50:$P$99,'Applicant Input'!$W$50:$W$99,$B71)</f>
        <v>0</v>
      </c>
      <c r="G71" s="94" t="str">
        <f t="shared" ref="G71:G87" si="5">IFERROR(D71/F71,"")</f>
        <v/>
      </c>
    </row>
    <row r="72" spans="2:7" x14ac:dyDescent="0.3">
      <c r="B72" s="92"/>
      <c r="C72" s="93">
        <f>SUMIFS('Applicant Input'!$L$50:$L$99,'Applicant Input'!$W$50:$W$99,'Assessor Outputs'!$B72)</f>
        <v>0</v>
      </c>
      <c r="D72" s="94">
        <f>SUMIFS('Applicant Input'!$N$50:$N$99,'Applicant Input'!$W$50:$W$99,'Assessor Outputs'!$B72)</f>
        <v>0</v>
      </c>
      <c r="E72" s="135" t="e">
        <f t="shared" si="3"/>
        <v>#DIV/0!</v>
      </c>
      <c r="F72" s="93">
        <f>SUMIFS('Applicant Input'!$P$50:$P$99,'Applicant Input'!$W$50:$W$99,$B72)</f>
        <v>0</v>
      </c>
      <c r="G72" s="94" t="str">
        <f t="shared" si="5"/>
        <v/>
      </c>
    </row>
    <row r="73" spans="2:7" x14ac:dyDescent="0.3">
      <c r="B73" s="92"/>
      <c r="C73" s="93">
        <f>SUMIFS('Applicant Input'!$L$50:$L$99,'Applicant Input'!$W$50:$W$99,'Assessor Outputs'!$B73)</f>
        <v>0</v>
      </c>
      <c r="D73" s="94">
        <f>SUMIFS('Applicant Input'!$N$50:$N$99,'Applicant Input'!$W$50:$W$99,'Assessor Outputs'!$B73)</f>
        <v>0</v>
      </c>
      <c r="E73" s="135" t="e">
        <f t="shared" si="3"/>
        <v>#DIV/0!</v>
      </c>
      <c r="F73" s="93">
        <f>SUMIFS('Applicant Input'!$P$50:$P$99,'Applicant Input'!$W$50:$W$99,$B73)</f>
        <v>0</v>
      </c>
      <c r="G73" s="94" t="str">
        <f t="shared" si="5"/>
        <v/>
      </c>
    </row>
    <row r="74" spans="2:7" x14ac:dyDescent="0.3">
      <c r="B74" s="92"/>
      <c r="C74" s="93">
        <f>SUMIFS('Applicant Input'!$L$50:$L$99,'Applicant Input'!$W$50:$W$99,'Assessor Outputs'!$B74)</f>
        <v>0</v>
      </c>
      <c r="D74" s="94">
        <f>SUMIFS('Applicant Input'!$N$50:$N$99,'Applicant Input'!$W$50:$W$99,'Assessor Outputs'!$B74)</f>
        <v>0</v>
      </c>
      <c r="E74" s="135" t="e">
        <f t="shared" si="3"/>
        <v>#DIV/0!</v>
      </c>
      <c r="F74" s="93">
        <f>SUMIFS('Applicant Input'!$P$50:$P$99,'Applicant Input'!$W$50:$W$99,$B74)</f>
        <v>0</v>
      </c>
      <c r="G74" s="94" t="str">
        <f t="shared" si="5"/>
        <v/>
      </c>
    </row>
    <row r="75" spans="2:7" x14ac:dyDescent="0.3">
      <c r="B75" s="92"/>
      <c r="C75" s="93">
        <f>SUMIFS('Applicant Input'!$L$50:$L$99,'Applicant Input'!$W$50:$W$99,'Assessor Outputs'!$B75)</f>
        <v>0</v>
      </c>
      <c r="D75" s="94">
        <f>SUMIFS('Applicant Input'!$N$50:$N$99,'Applicant Input'!$W$50:$W$99,'Assessor Outputs'!$B75)</f>
        <v>0</v>
      </c>
      <c r="E75" s="135" t="e">
        <f t="shared" si="3"/>
        <v>#DIV/0!</v>
      </c>
      <c r="F75" s="93">
        <f>SUMIFS('Applicant Input'!$P$50:$P$99,'Applicant Input'!$W$50:$W$99,$B75)</f>
        <v>0</v>
      </c>
      <c r="G75" s="94" t="str">
        <f t="shared" si="5"/>
        <v/>
      </c>
    </row>
    <row r="76" spans="2:7" x14ac:dyDescent="0.3">
      <c r="B76" s="92"/>
      <c r="C76" s="93">
        <f>SUMIFS('Applicant Input'!$L$50:$L$99,'Applicant Input'!$W$50:$W$99,'Assessor Outputs'!$B76)</f>
        <v>0</v>
      </c>
      <c r="D76" s="94">
        <f>SUMIFS('Applicant Input'!$N$50:$N$99,'Applicant Input'!$W$50:$W$99,'Assessor Outputs'!$B76)</f>
        <v>0</v>
      </c>
      <c r="E76" s="135" t="e">
        <f t="shared" si="3"/>
        <v>#DIV/0!</v>
      </c>
      <c r="F76" s="93">
        <f>SUMIFS('Applicant Input'!$P$50:$P$99,'Applicant Input'!$W$50:$W$99,$B76)</f>
        <v>0</v>
      </c>
      <c r="G76" s="94" t="str">
        <f t="shared" si="5"/>
        <v/>
      </c>
    </row>
    <row r="77" spans="2:7" x14ac:dyDescent="0.3">
      <c r="B77" s="92"/>
      <c r="C77" s="93">
        <f>SUMIFS('Applicant Input'!$L$50:$L$99,'Applicant Input'!$W$50:$W$99,'Assessor Outputs'!$B77)</f>
        <v>0</v>
      </c>
      <c r="D77" s="94">
        <f>SUMIFS('Applicant Input'!$N$50:$N$99,'Applicant Input'!$W$50:$W$99,'Assessor Outputs'!$B77)</f>
        <v>0</v>
      </c>
      <c r="E77" s="135" t="e">
        <f t="shared" si="3"/>
        <v>#DIV/0!</v>
      </c>
      <c r="F77" s="93">
        <f>SUMIFS('Applicant Input'!$P$50:$P$99,'Applicant Input'!$W$50:$W$99,$B77)</f>
        <v>0</v>
      </c>
      <c r="G77" s="94" t="str">
        <f t="shared" si="5"/>
        <v/>
      </c>
    </row>
    <row r="78" spans="2:7" x14ac:dyDescent="0.3">
      <c r="B78" s="92"/>
      <c r="C78" s="93">
        <f>SUMIFS('Applicant Input'!$L$50:$L$99,'Applicant Input'!$W$50:$W$99,'Assessor Outputs'!$B78)</f>
        <v>0</v>
      </c>
      <c r="D78" s="94">
        <f>SUMIFS('Applicant Input'!$N$50:$N$99,'Applicant Input'!$W$50:$W$99,'Assessor Outputs'!$B78)</f>
        <v>0</v>
      </c>
      <c r="E78" s="135" t="e">
        <f t="shared" si="3"/>
        <v>#DIV/0!</v>
      </c>
      <c r="F78" s="93">
        <f>SUMIFS('Applicant Input'!$P$50:$P$99,'Applicant Input'!$W$50:$W$99,$B78)</f>
        <v>0</v>
      </c>
      <c r="G78" s="94" t="str">
        <f t="shared" si="5"/>
        <v/>
      </c>
    </row>
    <row r="79" spans="2:7" x14ac:dyDescent="0.3">
      <c r="B79" s="92"/>
      <c r="C79" s="93">
        <f>SUMIFS('Applicant Input'!$L$50:$L$99,'Applicant Input'!$W$50:$W$99,'Assessor Outputs'!$B79)</f>
        <v>0</v>
      </c>
      <c r="D79" s="94">
        <f>SUMIFS('Applicant Input'!$N$50:$N$99,'Applicant Input'!$W$50:$W$99,'Assessor Outputs'!$B79)</f>
        <v>0</v>
      </c>
      <c r="E79" s="135" t="e">
        <f t="shared" si="3"/>
        <v>#DIV/0!</v>
      </c>
      <c r="F79" s="93">
        <f>SUMIFS('Applicant Input'!$P$50:$P$99,'Applicant Input'!$W$50:$W$99,$B79)</f>
        <v>0</v>
      </c>
      <c r="G79" s="94" t="str">
        <f t="shared" si="5"/>
        <v/>
      </c>
    </row>
    <row r="80" spans="2:7" x14ac:dyDescent="0.3">
      <c r="B80" s="92"/>
      <c r="C80" s="93">
        <f>SUMIFS('Applicant Input'!$L$50:$L$99,'Applicant Input'!$W$50:$W$99,'Assessor Outputs'!$B80)</f>
        <v>0</v>
      </c>
      <c r="D80" s="94">
        <f>SUMIFS('Applicant Input'!$N$50:$N$99,'Applicant Input'!$W$50:$W$99,'Assessor Outputs'!$B80)</f>
        <v>0</v>
      </c>
      <c r="E80" s="135" t="e">
        <f t="shared" si="3"/>
        <v>#DIV/0!</v>
      </c>
      <c r="F80" s="93">
        <f>SUMIFS('Applicant Input'!$P$50:$P$99,'Applicant Input'!$W$50:$W$99,$B80)</f>
        <v>0</v>
      </c>
      <c r="G80" s="94" t="str">
        <f t="shared" si="5"/>
        <v/>
      </c>
    </row>
    <row r="81" spans="2:8" x14ac:dyDescent="0.3">
      <c r="B81" s="92"/>
      <c r="C81" s="93">
        <f>SUMIFS('Applicant Input'!$L$50:$L$99,'Applicant Input'!$W$50:$W$99,'Assessor Outputs'!$B81)</f>
        <v>0</v>
      </c>
      <c r="D81" s="94">
        <f>SUMIFS('Applicant Input'!$N$50:$N$99,'Applicant Input'!$W$50:$W$99,'Assessor Outputs'!$B81)</f>
        <v>0</v>
      </c>
      <c r="E81" s="135" t="e">
        <f t="shared" si="3"/>
        <v>#DIV/0!</v>
      </c>
      <c r="F81" s="93">
        <f>SUMIFS('Applicant Input'!$P$50:$P$99,'Applicant Input'!$W$50:$W$99,$B81)</f>
        <v>0</v>
      </c>
      <c r="G81" s="94" t="str">
        <f t="shared" si="5"/>
        <v/>
      </c>
    </row>
    <row r="82" spans="2:8" x14ac:dyDescent="0.3">
      <c r="B82" s="92"/>
      <c r="C82" s="93">
        <f>SUMIFS('Applicant Input'!$L$50:$L$99,'Applicant Input'!$W$50:$W$99,'Assessor Outputs'!$B82)</f>
        <v>0</v>
      </c>
      <c r="D82" s="94">
        <f>SUMIFS('Applicant Input'!$N$50:$N$99,'Applicant Input'!$W$50:$W$99,'Assessor Outputs'!$B82)</f>
        <v>0</v>
      </c>
      <c r="E82" s="135" t="e">
        <f t="shared" si="3"/>
        <v>#DIV/0!</v>
      </c>
      <c r="F82" s="93">
        <f>SUMIFS('Applicant Input'!$P$50:$P$99,'Applicant Input'!$W$50:$W$99,$B82)</f>
        <v>0</v>
      </c>
      <c r="G82" s="94" t="str">
        <f t="shared" si="5"/>
        <v/>
      </c>
    </row>
    <row r="83" spans="2:8" x14ac:dyDescent="0.3">
      <c r="B83" s="92"/>
      <c r="C83" s="93">
        <f>SUMIFS('Applicant Input'!$L$50:$L$99,'Applicant Input'!$W$50:$W$99,'Assessor Outputs'!$B83)</f>
        <v>0</v>
      </c>
      <c r="D83" s="94">
        <f>SUMIFS('Applicant Input'!$N$50:$N$99,'Applicant Input'!$W$50:$W$99,'Assessor Outputs'!$B83)</f>
        <v>0</v>
      </c>
      <c r="E83" s="135" t="e">
        <f t="shared" si="3"/>
        <v>#DIV/0!</v>
      </c>
      <c r="F83" s="93">
        <f>SUMIFS('Applicant Input'!$P$50:$P$99,'Applicant Input'!$W$50:$W$99,$B83)</f>
        <v>0</v>
      </c>
      <c r="G83" s="94" t="str">
        <f t="shared" si="5"/>
        <v/>
      </c>
    </row>
    <row r="84" spans="2:8" x14ac:dyDescent="0.3">
      <c r="B84" s="92"/>
      <c r="C84" s="93">
        <f>SUMIFS('Applicant Input'!$L$50:$L$99,'Applicant Input'!$W$50:$W$99,'Assessor Outputs'!$B84)</f>
        <v>0</v>
      </c>
      <c r="D84" s="94">
        <f>SUMIFS('Applicant Input'!$N$50:$N$99,'Applicant Input'!$W$50:$W$99,'Assessor Outputs'!$B84)</f>
        <v>0</v>
      </c>
      <c r="E84" s="135" t="e">
        <f t="shared" si="3"/>
        <v>#DIV/0!</v>
      </c>
      <c r="F84" s="93">
        <f>SUMIFS('Applicant Input'!$P$50:$P$99,'Applicant Input'!$W$50:$W$99,$B84)</f>
        <v>0</v>
      </c>
      <c r="G84" s="94" t="str">
        <f t="shared" si="5"/>
        <v/>
      </c>
    </row>
    <row r="85" spans="2:8" x14ac:dyDescent="0.3">
      <c r="B85" s="92"/>
      <c r="C85" s="93">
        <f>SUMIFS('Applicant Input'!$L$50:$L$99,'Applicant Input'!$W$50:$W$99,'Assessor Outputs'!$B85)</f>
        <v>0</v>
      </c>
      <c r="D85" s="94">
        <f>SUMIFS('Applicant Input'!$N$50:$N$99,'Applicant Input'!$W$50:$W$99,'Assessor Outputs'!$B85)</f>
        <v>0</v>
      </c>
      <c r="E85" s="135" t="e">
        <f t="shared" si="3"/>
        <v>#DIV/0!</v>
      </c>
      <c r="F85" s="93">
        <f>SUMIFS('Applicant Input'!$P$50:$P$99,'Applicant Input'!$W$50:$W$99,$B85)</f>
        <v>0</v>
      </c>
      <c r="G85" s="94" t="str">
        <f t="shared" si="5"/>
        <v/>
      </c>
    </row>
    <row r="86" spans="2:8" x14ac:dyDescent="0.3">
      <c r="B86" s="92"/>
      <c r="C86" s="93">
        <f>SUMIFS('Applicant Input'!$L$50:$L$99,'Applicant Input'!$W$50:$W$99,'Assessor Outputs'!$B86)</f>
        <v>0</v>
      </c>
      <c r="D86" s="94">
        <f>SUMIFS('Applicant Input'!$N$50:$N$99,'Applicant Input'!$W$50:$W$99,'Assessor Outputs'!$B86)</f>
        <v>0</v>
      </c>
      <c r="E86" s="135" t="e">
        <f t="shared" si="3"/>
        <v>#DIV/0!</v>
      </c>
      <c r="F86" s="93">
        <f>SUMIFS('Applicant Input'!$P$50:$P$99,'Applicant Input'!$W$50:$W$99,$B86)</f>
        <v>0</v>
      </c>
      <c r="G86" s="94" t="str">
        <f t="shared" si="5"/>
        <v/>
      </c>
    </row>
    <row r="87" spans="2:8" x14ac:dyDescent="0.3">
      <c r="B87" s="92"/>
      <c r="C87" s="93">
        <f>SUMIFS('Applicant Input'!$L$50:$L$99,'Applicant Input'!$W$50:$W$99,'Assessor Outputs'!$B87)</f>
        <v>0</v>
      </c>
      <c r="D87" s="94">
        <f>SUMIFS('Applicant Input'!$N$50:$N$99,'Applicant Input'!$W$50:$W$99,'Assessor Outputs'!$B87)</f>
        <v>0</v>
      </c>
      <c r="E87" s="135" t="e">
        <f t="shared" si="3"/>
        <v>#DIV/0!</v>
      </c>
      <c r="F87" s="93">
        <f>SUMIFS('Applicant Input'!$P$50:$P$99,'Applicant Input'!$W$50:$W$99,$B87)</f>
        <v>0</v>
      </c>
      <c r="G87" s="94" t="str">
        <f t="shared" si="5"/>
        <v/>
      </c>
    </row>
    <row r="90" spans="2:8" ht="15.6" x14ac:dyDescent="0.3">
      <c r="B90" s="35" t="s">
        <v>232</v>
      </c>
    </row>
    <row r="92" spans="2:8" ht="72" x14ac:dyDescent="0.3">
      <c r="B92" s="91" t="s">
        <v>229</v>
      </c>
      <c r="C92" s="51" t="s">
        <v>83</v>
      </c>
      <c r="D92" s="55" t="s">
        <v>157</v>
      </c>
      <c r="E92" s="55" t="s">
        <v>156</v>
      </c>
      <c r="F92" s="91" t="s">
        <v>185</v>
      </c>
      <c r="G92" s="91" t="s">
        <v>195</v>
      </c>
      <c r="H92" s="55" t="s">
        <v>94</v>
      </c>
    </row>
    <row r="93" spans="2:8" x14ac:dyDescent="0.3">
      <c r="B93" s="102" t="str" cm="1">
        <f t="array" ref="B93">_xlfn.UNIQUE(_xlfn.TOCOL('Applicant Input'!X50:Y99,1))</f>
        <v xml:space="preserve"> - </v>
      </c>
      <c r="C93" s="102">
        <f>IFERROR(_xlfn.XLOOKUP($B93,'Applicant Input'!$X$50:$X$99,'Applicant Input'!$D$50:$D$99),"")</f>
        <v>0</v>
      </c>
      <c r="D93" s="103">
        <f>IFERROR(_xlfn.XLOOKUP($B93,'Applicant Input'!$X$50:$X$99,'Applicant Input'!$E$50:$E$99),"")</f>
        <v>0</v>
      </c>
      <c r="E93" s="103">
        <f>SUMIFS('Applicant Input'!$F$50:$F$99,'Applicant Input'!$X$50:$X$99,'Assessor Outputs'!$B93)</f>
        <v>0</v>
      </c>
      <c r="F93" s="103">
        <f>SUMIFS('Applicant Input'!$H$50:$H$99,'Applicant Input'!$Y$50:$Y$99,'Assessor Outputs'!$B93)</f>
        <v>0</v>
      </c>
      <c r="G93" s="103">
        <f t="shared" ref="G93:G105" si="6">IFERROR(D93-E93+F93,"")</f>
        <v>0</v>
      </c>
      <c r="H93" s="103" t="str">
        <f>IFERROR((D93-G93)*VLOOKUP(C93,Table4[],2,FALSE)/1000,"")</f>
        <v/>
      </c>
    </row>
    <row r="94" spans="2:8" x14ac:dyDescent="0.3">
      <c r="B94" s="102"/>
      <c r="C94" s="102" t="str">
        <f>IFERROR(_xlfn.XLOOKUP($B94,'Applicant Input'!$X$50:$X$99,'Applicant Input'!$D$50:$D$99),"")</f>
        <v/>
      </c>
      <c r="D94" s="103" t="str">
        <f>IFERROR(_xlfn.XLOOKUP($B94,'Applicant Input'!$X$50:$X$99,'Applicant Input'!$E$50:$E$99),"")</f>
        <v/>
      </c>
      <c r="E94" s="103">
        <f>SUMIFS('Applicant Input'!$F$50:$F$99,'Applicant Input'!$X$50:$X$99,'Assessor Outputs'!$B94)</f>
        <v>0</v>
      </c>
      <c r="F94" s="103">
        <f>SUMIFS('Applicant Input'!$H$50:$H$99,'Applicant Input'!$Y$50:$Y$99,'Assessor Outputs'!$B94)</f>
        <v>0</v>
      </c>
      <c r="G94" s="103" t="str">
        <f t="shared" si="6"/>
        <v/>
      </c>
      <c r="H94" s="103" t="str">
        <f>IFERROR((D94-G94)*VLOOKUP(C94,Table4[],2,FALSE)/1000,"")</f>
        <v/>
      </c>
    </row>
    <row r="95" spans="2:8" x14ac:dyDescent="0.3">
      <c r="B95" s="102"/>
      <c r="C95" s="102" t="str">
        <f>IFERROR(_xlfn.XLOOKUP($B95,'Applicant Input'!$X$50:$X$99,'Applicant Input'!$D$50:$D$99),"")</f>
        <v/>
      </c>
      <c r="D95" s="103" t="str">
        <f>IFERROR(_xlfn.XLOOKUP($B95,'Applicant Input'!$X$50:$X$99,'Applicant Input'!$E$50:$E$99),"")</f>
        <v/>
      </c>
      <c r="E95" s="103">
        <f>SUMIFS('Applicant Input'!$F$50:$F$99,'Applicant Input'!$X$50:$X$99,'Assessor Outputs'!$B95)</f>
        <v>0</v>
      </c>
      <c r="F95" s="103">
        <f>SUMIFS('Applicant Input'!$H$50:$H$99,'Applicant Input'!$Y$50:$Y$99,'Assessor Outputs'!$B95)</f>
        <v>0</v>
      </c>
      <c r="G95" s="103" t="str">
        <f t="shared" si="6"/>
        <v/>
      </c>
      <c r="H95" s="103" t="str">
        <f>IFERROR((D95-G95)*VLOOKUP(C95,Table4[],2,FALSE)/1000,"")</f>
        <v/>
      </c>
    </row>
    <row r="96" spans="2:8" x14ac:dyDescent="0.3">
      <c r="B96" s="102"/>
      <c r="C96" s="102" t="str">
        <f>IFERROR(_xlfn.XLOOKUP($B96,'Applicant Input'!$X$50:$X$99,'Applicant Input'!$D$50:$D$99),"")</f>
        <v/>
      </c>
      <c r="D96" s="103" t="str">
        <f>IFERROR(_xlfn.XLOOKUP($B96,'Applicant Input'!$X$50:$X$99,'Applicant Input'!$E$50:$E$99),"")</f>
        <v/>
      </c>
      <c r="E96" s="103">
        <f>SUMIFS('Applicant Input'!$F$50:$F$99,'Applicant Input'!$X$50:$X$99,'Assessor Outputs'!$B96)</f>
        <v>0</v>
      </c>
      <c r="F96" s="103">
        <f>SUMIFS('Applicant Input'!$H$50:$H$99,'Applicant Input'!$Y$50:$Y$99,'Assessor Outputs'!$B96)</f>
        <v>0</v>
      </c>
      <c r="G96" s="103" t="str">
        <f t="shared" si="6"/>
        <v/>
      </c>
      <c r="H96" s="103" t="str">
        <f>IFERROR((D96-G96)*VLOOKUP(C96,Table4[],2,FALSE)/1000,"")</f>
        <v/>
      </c>
    </row>
    <row r="97" spans="2:8" x14ac:dyDescent="0.3">
      <c r="B97" s="102"/>
      <c r="C97" s="102" t="str">
        <f>IFERROR(_xlfn.XLOOKUP($B97,'Applicant Input'!$X$50:$X$99,'Applicant Input'!$D$50:$D$99),"")</f>
        <v/>
      </c>
      <c r="D97" s="103" t="str">
        <f>IFERROR(_xlfn.XLOOKUP($B97,'Applicant Input'!$X$50:$X$99,'Applicant Input'!$E$50:$E$99),"")</f>
        <v/>
      </c>
      <c r="E97" s="103">
        <f>SUMIFS('Applicant Input'!$F$50:$F$99,'Applicant Input'!$X$50:$X$99,'Assessor Outputs'!$B97)</f>
        <v>0</v>
      </c>
      <c r="F97" s="103">
        <f>SUMIFS('Applicant Input'!$H$50:$H$99,'Applicant Input'!$Y$50:$Y$99,'Assessor Outputs'!$B97)</f>
        <v>0</v>
      </c>
      <c r="G97" s="103" t="str">
        <f t="shared" si="6"/>
        <v/>
      </c>
      <c r="H97" s="103" t="str">
        <f>IFERROR((D97-G97)*VLOOKUP(C97,Table4[],2,FALSE)/1000,"")</f>
        <v/>
      </c>
    </row>
    <row r="98" spans="2:8" x14ac:dyDescent="0.3">
      <c r="B98" s="102"/>
      <c r="C98" s="102" t="str">
        <f>IFERROR(_xlfn.XLOOKUP($B98,'Applicant Input'!$X$50:$X$99,'Applicant Input'!$D$50:$D$99),"")</f>
        <v/>
      </c>
      <c r="D98" s="103" t="str">
        <f>IFERROR(_xlfn.XLOOKUP($B98,'Applicant Input'!$X$50:$X$99,'Applicant Input'!$E$50:$E$99),"")</f>
        <v/>
      </c>
      <c r="E98" s="103">
        <f>SUMIFS('Applicant Input'!$F$50:$F$99,'Applicant Input'!$X$50:$X$99,'Assessor Outputs'!$B98)</f>
        <v>0</v>
      </c>
      <c r="F98" s="103">
        <f>SUMIFS('Applicant Input'!$H$50:$H$99,'Applicant Input'!$Y$50:$Y$99,'Assessor Outputs'!$B98)</f>
        <v>0</v>
      </c>
      <c r="G98" s="103" t="str">
        <f t="shared" si="6"/>
        <v/>
      </c>
      <c r="H98" s="103" t="str">
        <f>IFERROR((D98-G98)*VLOOKUP(C98,Table4[],2,FALSE)/1000,"")</f>
        <v/>
      </c>
    </row>
    <row r="99" spans="2:8" x14ac:dyDescent="0.3">
      <c r="B99" s="102"/>
      <c r="C99" s="102" t="str">
        <f>IFERROR(_xlfn.XLOOKUP($B99,'Applicant Input'!$X$50:$X$99,'Applicant Input'!$D$50:$D$99),"")</f>
        <v/>
      </c>
      <c r="D99" s="103" t="str">
        <f>IFERROR(_xlfn.XLOOKUP($B99,'Applicant Input'!$X$50:$X$99,'Applicant Input'!$E$50:$E$99),"")</f>
        <v/>
      </c>
      <c r="E99" s="103">
        <f>SUMIFS('Applicant Input'!$F$50:$F$99,'Applicant Input'!$X$50:$X$99,'Assessor Outputs'!$B99)</f>
        <v>0</v>
      </c>
      <c r="F99" s="103">
        <f>SUMIFS('Applicant Input'!$H$50:$H$99,'Applicant Input'!$Y$50:$Y$99,'Assessor Outputs'!$B99)</f>
        <v>0</v>
      </c>
      <c r="G99" s="103" t="str">
        <f t="shared" si="6"/>
        <v/>
      </c>
      <c r="H99" s="103" t="str">
        <f>IFERROR((D99-G99)*VLOOKUP(C99,Table4[],2,FALSE)/1000,"")</f>
        <v/>
      </c>
    </row>
    <row r="100" spans="2:8" x14ac:dyDescent="0.3">
      <c r="B100" s="102"/>
      <c r="C100" s="102" t="str">
        <f>IFERROR(_xlfn.XLOOKUP($B100,'Applicant Input'!$X$50:$X$99,'Applicant Input'!$D$50:$D$99),"")</f>
        <v/>
      </c>
      <c r="D100" s="103" t="str">
        <f>IFERROR(_xlfn.XLOOKUP($B100,'Applicant Input'!$X$50:$X$99,'Applicant Input'!$E$50:$E$99),"")</f>
        <v/>
      </c>
      <c r="E100" s="103">
        <f>SUMIFS('Applicant Input'!$F$50:$F$99,'Applicant Input'!$X$50:$X$99,'Assessor Outputs'!$B100)</f>
        <v>0</v>
      </c>
      <c r="F100" s="103">
        <f>SUMIFS('Applicant Input'!$H$50:$H$99,'Applicant Input'!$Y$50:$Y$99,'Assessor Outputs'!$B100)</f>
        <v>0</v>
      </c>
      <c r="G100" s="103" t="str">
        <f t="shared" si="6"/>
        <v/>
      </c>
      <c r="H100" s="103" t="str">
        <f>IFERROR((D100-G100)*VLOOKUP(C100,Table4[],2,FALSE)/1000,"")</f>
        <v/>
      </c>
    </row>
    <row r="101" spans="2:8" x14ac:dyDescent="0.3">
      <c r="B101" s="102"/>
      <c r="C101" s="102" t="str">
        <f>IFERROR(_xlfn.XLOOKUP($B101,'Applicant Input'!$X$50:$X$99,'Applicant Input'!$D$50:$D$99),"")</f>
        <v/>
      </c>
      <c r="D101" s="103" t="str">
        <f>IFERROR(_xlfn.XLOOKUP($B101,'Applicant Input'!$X$50:$X$99,'Applicant Input'!$E$50:$E$99),"")</f>
        <v/>
      </c>
      <c r="E101" s="103">
        <f>SUMIFS('Applicant Input'!$F$50:$F$99,'Applicant Input'!$X$50:$X$99,'Assessor Outputs'!$B101)</f>
        <v>0</v>
      </c>
      <c r="F101" s="103">
        <f>SUMIFS('Applicant Input'!$H$50:$H$99,'Applicant Input'!$Y$50:$Y$99,'Assessor Outputs'!$B101)</f>
        <v>0</v>
      </c>
      <c r="G101" s="103" t="str">
        <f t="shared" si="6"/>
        <v/>
      </c>
      <c r="H101" s="103" t="str">
        <f>IFERROR((D101-G101)*VLOOKUP(C101,Table4[],2,FALSE)/1000,"")</f>
        <v/>
      </c>
    </row>
    <row r="102" spans="2:8" x14ac:dyDescent="0.3">
      <c r="B102" s="102"/>
      <c r="C102" s="102" t="str">
        <f>IFERROR(_xlfn.XLOOKUP($B102,'Applicant Input'!$X$50:$X$99,'Applicant Input'!$D$50:$D$99),"")</f>
        <v/>
      </c>
      <c r="D102" s="103" t="str">
        <f>IFERROR(_xlfn.XLOOKUP($B102,'Applicant Input'!$X$50:$X$99,'Applicant Input'!$E$50:$E$99),"")</f>
        <v/>
      </c>
      <c r="E102" s="103">
        <f>SUMIFS('Applicant Input'!$F$50:$F$99,'Applicant Input'!$X$50:$X$99,'Assessor Outputs'!$B102)</f>
        <v>0</v>
      </c>
      <c r="F102" s="103">
        <f>SUMIFS('Applicant Input'!$H$50:$H$99,'Applicant Input'!$Y$50:$Y$99,'Assessor Outputs'!$B102)</f>
        <v>0</v>
      </c>
      <c r="G102" s="103" t="str">
        <f t="shared" si="6"/>
        <v/>
      </c>
      <c r="H102" s="103" t="str">
        <f>IFERROR((D102-G102)*VLOOKUP(C102,Table4[],2,FALSE)/1000,"")</f>
        <v/>
      </c>
    </row>
    <row r="103" spans="2:8" x14ac:dyDescent="0.3">
      <c r="B103" s="102"/>
      <c r="C103" s="102" t="str">
        <f>IFERROR(_xlfn.XLOOKUP($B103,'Applicant Input'!$X$50:$X$99,'Applicant Input'!$D$50:$D$99),"")</f>
        <v/>
      </c>
      <c r="D103" s="103" t="str">
        <f>IFERROR(_xlfn.XLOOKUP($B103,'Applicant Input'!$X$50:$X$99,'Applicant Input'!$E$50:$E$99),"")</f>
        <v/>
      </c>
      <c r="E103" s="103">
        <f>SUMIFS('Applicant Input'!$F$50:$F$99,'Applicant Input'!$X$50:$X$99,'Assessor Outputs'!$B103)</f>
        <v>0</v>
      </c>
      <c r="F103" s="103">
        <f>SUMIFS('Applicant Input'!$H$50:$H$99,'Applicant Input'!$Y$50:$Y$99,'Assessor Outputs'!$B103)</f>
        <v>0</v>
      </c>
      <c r="G103" s="103" t="str">
        <f t="shared" si="6"/>
        <v/>
      </c>
      <c r="H103" s="103" t="str">
        <f>IFERROR((D103-G103)*VLOOKUP(C103,Table4[],2,FALSE)/1000,"")</f>
        <v/>
      </c>
    </row>
    <row r="104" spans="2:8" x14ac:dyDescent="0.3">
      <c r="B104" s="102"/>
      <c r="C104" s="102" t="str">
        <f>IFERROR(_xlfn.XLOOKUP($B104,'Applicant Input'!$X$50:$X$99,'Applicant Input'!$D$50:$D$99),"")</f>
        <v/>
      </c>
      <c r="D104" s="103" t="str">
        <f>IFERROR(_xlfn.XLOOKUP($B104,'Applicant Input'!$X$50:$X$99,'Applicant Input'!$E$50:$E$99),"")</f>
        <v/>
      </c>
      <c r="E104" s="103">
        <f>SUMIFS('Applicant Input'!$F$50:$F$99,'Applicant Input'!$X$50:$X$99,'Assessor Outputs'!$B104)</f>
        <v>0</v>
      </c>
      <c r="F104" s="103">
        <f>SUMIFS('Applicant Input'!$H$50:$H$99,'Applicant Input'!$Y$50:$Y$99,'Assessor Outputs'!$B104)</f>
        <v>0</v>
      </c>
      <c r="G104" s="103" t="str">
        <f t="shared" si="6"/>
        <v/>
      </c>
      <c r="H104" s="103" t="str">
        <f>IFERROR((D104-G104)*VLOOKUP(C104,Table4[],2,FALSE)/1000,"")</f>
        <v/>
      </c>
    </row>
    <row r="105" spans="2:8" x14ac:dyDescent="0.3">
      <c r="B105" s="102"/>
      <c r="C105" s="102" t="str">
        <f>IFERROR(_xlfn.XLOOKUP($B105,'Applicant Input'!$X$50:$X$99,'Applicant Input'!$D$50:$D$99),"")</f>
        <v/>
      </c>
      <c r="D105" s="103" t="str">
        <f>IFERROR(_xlfn.XLOOKUP($B105,'Applicant Input'!$X$50:$X$99,'Applicant Input'!$E$50:$E$99),"")</f>
        <v/>
      </c>
      <c r="E105" s="103">
        <f>SUMIFS('Applicant Input'!$F$50:$F$99,'Applicant Input'!$X$50:$X$99,'Assessor Outputs'!$B105)</f>
        <v>0</v>
      </c>
      <c r="F105" s="103">
        <f>SUMIFS('Applicant Input'!$H$50:$H$99,'Applicant Input'!$Y$50:$Y$99,'Assessor Outputs'!$B105)</f>
        <v>0</v>
      </c>
      <c r="G105" s="103" t="str">
        <f t="shared" si="6"/>
        <v/>
      </c>
      <c r="H105" s="103" t="str">
        <f>IFERROR((D105-G105)*VLOOKUP(C105,Table4[],2,FALSE)/1000,"")</f>
        <v/>
      </c>
    </row>
    <row r="106" spans="2:8" x14ac:dyDescent="0.3">
      <c r="B106" s="102"/>
      <c r="C106" s="102" t="str">
        <f>IFERROR(_xlfn.XLOOKUP($B106,'Applicant Input'!$X$50:$X$99,'Applicant Input'!$D$50:$D$99),"")</f>
        <v/>
      </c>
      <c r="D106" s="103" t="str">
        <f>IFERROR(_xlfn.XLOOKUP($B106,'Applicant Input'!$X$50:$X$99,'Applicant Input'!$E$50:$E$99),"")</f>
        <v/>
      </c>
      <c r="E106" s="103">
        <f>SUMIFS('Applicant Input'!$F$50:$F$99,'Applicant Input'!$X$50:$X$99,'Assessor Outputs'!$B106)</f>
        <v>0</v>
      </c>
      <c r="F106" s="103">
        <f>SUMIFS('Applicant Input'!$H$50:$H$99,'Applicant Input'!$Y$50:$Y$99,'Assessor Outputs'!$B106)</f>
        <v>0</v>
      </c>
      <c r="G106" s="103" t="str">
        <f t="shared" ref="G106:G142" si="7">IFERROR(D106-E106+F106,"")</f>
        <v/>
      </c>
      <c r="H106" s="103" t="str">
        <f>IFERROR((D106-G106)*VLOOKUP(C106,Table4[],2,FALSE)/1000,"")</f>
        <v/>
      </c>
    </row>
    <row r="107" spans="2:8" x14ac:dyDescent="0.3">
      <c r="B107" s="102"/>
      <c r="C107" s="102" t="str">
        <f>IFERROR(_xlfn.XLOOKUP($B107,'Applicant Input'!$X$50:$X$99,'Applicant Input'!$D$50:$D$99),"")</f>
        <v/>
      </c>
      <c r="D107" s="103" t="str">
        <f>IFERROR(_xlfn.XLOOKUP($B107,'Applicant Input'!$X$50:$X$99,'Applicant Input'!$E$50:$E$99),"")</f>
        <v/>
      </c>
      <c r="E107" s="103">
        <f>SUMIFS('Applicant Input'!$F$50:$F$99,'Applicant Input'!$X$50:$X$99,'Assessor Outputs'!$B107)</f>
        <v>0</v>
      </c>
      <c r="F107" s="103">
        <f>SUMIFS('Applicant Input'!$H$50:$H$99,'Applicant Input'!$Y$50:$Y$99,'Assessor Outputs'!$B107)</f>
        <v>0</v>
      </c>
      <c r="G107" s="103" t="str">
        <f t="shared" si="7"/>
        <v/>
      </c>
      <c r="H107" s="103" t="str">
        <f>IFERROR((D107-G107)*VLOOKUP(C107,Table4[],2,FALSE)/1000,"")</f>
        <v/>
      </c>
    </row>
    <row r="108" spans="2:8" x14ac:dyDescent="0.3">
      <c r="B108" s="102"/>
      <c r="C108" s="102" t="str">
        <f>IFERROR(_xlfn.XLOOKUP($B108,'Applicant Input'!$X$50:$X$99,'Applicant Input'!$D$50:$D$99),"")</f>
        <v/>
      </c>
      <c r="D108" s="103" t="str">
        <f>IFERROR(_xlfn.XLOOKUP($B108,'Applicant Input'!$X$50:$X$99,'Applicant Input'!$E$50:$E$99),"")</f>
        <v/>
      </c>
      <c r="E108" s="103">
        <f>SUMIFS('Applicant Input'!$F$50:$F$99,'Applicant Input'!$X$50:$X$99,'Assessor Outputs'!$B108)</f>
        <v>0</v>
      </c>
      <c r="F108" s="103">
        <f>SUMIFS('Applicant Input'!$H$50:$H$99,'Applicant Input'!$Y$50:$Y$99,'Assessor Outputs'!$B108)</f>
        <v>0</v>
      </c>
      <c r="G108" s="103" t="str">
        <f t="shared" si="7"/>
        <v/>
      </c>
      <c r="H108" s="103" t="str">
        <f>IFERROR((D108-G108)*VLOOKUP(C108,Table4[],2,FALSE)/1000,"")</f>
        <v/>
      </c>
    </row>
    <row r="109" spans="2:8" x14ac:dyDescent="0.3">
      <c r="B109" s="102"/>
      <c r="C109" s="102" t="str">
        <f>IFERROR(_xlfn.XLOOKUP($B109,'Applicant Input'!$X$50:$X$99,'Applicant Input'!$D$50:$D$99),"")</f>
        <v/>
      </c>
      <c r="D109" s="103" t="str">
        <f>IFERROR(_xlfn.XLOOKUP($B109,'Applicant Input'!$X$50:$X$99,'Applicant Input'!$E$50:$E$99),"")</f>
        <v/>
      </c>
      <c r="E109" s="103">
        <f>SUMIFS('Applicant Input'!$F$50:$F$99,'Applicant Input'!$X$50:$X$99,'Assessor Outputs'!$B109)</f>
        <v>0</v>
      </c>
      <c r="F109" s="103">
        <f>SUMIFS('Applicant Input'!$H$50:$H$99,'Applicant Input'!$Y$50:$Y$99,'Assessor Outputs'!$B109)</f>
        <v>0</v>
      </c>
      <c r="G109" s="103" t="str">
        <f t="shared" si="7"/>
        <v/>
      </c>
      <c r="H109" s="103" t="str">
        <f>IFERROR((D109-G109)*VLOOKUP(C109,Table4[],2,FALSE)/1000,"")</f>
        <v/>
      </c>
    </row>
    <row r="110" spans="2:8" x14ac:dyDescent="0.3">
      <c r="B110" s="102"/>
      <c r="C110" s="102" t="str">
        <f>IFERROR(_xlfn.XLOOKUP($B110,'Applicant Input'!$X$50:$X$99,'Applicant Input'!$D$50:$D$99),"")</f>
        <v/>
      </c>
      <c r="D110" s="103" t="str">
        <f>IFERROR(_xlfn.XLOOKUP($B110,'Applicant Input'!$X$50:$X$99,'Applicant Input'!$E$50:$E$99),"")</f>
        <v/>
      </c>
      <c r="E110" s="103">
        <f>SUMIFS('Applicant Input'!$F$50:$F$99,'Applicant Input'!$X$50:$X$99,'Assessor Outputs'!$B110)</f>
        <v>0</v>
      </c>
      <c r="F110" s="103">
        <f>SUMIFS('Applicant Input'!$H$50:$H$99,'Applicant Input'!$Y$50:$Y$99,'Assessor Outputs'!$B110)</f>
        <v>0</v>
      </c>
      <c r="G110" s="103" t="str">
        <f t="shared" si="7"/>
        <v/>
      </c>
      <c r="H110" s="103" t="str">
        <f>IFERROR((D110-G110)*VLOOKUP(C110,Table4[],2,FALSE)/1000,"")</f>
        <v/>
      </c>
    </row>
    <row r="111" spans="2:8" x14ac:dyDescent="0.3">
      <c r="B111" s="102"/>
      <c r="C111" s="102" t="str">
        <f>IFERROR(_xlfn.XLOOKUP($B111,'Applicant Input'!$X$50:$X$99,'Applicant Input'!$D$50:$D$99),"")</f>
        <v/>
      </c>
      <c r="D111" s="103" t="str">
        <f>IFERROR(_xlfn.XLOOKUP($B111,'Applicant Input'!$X$50:$X$99,'Applicant Input'!$E$50:$E$99),"")</f>
        <v/>
      </c>
      <c r="E111" s="103">
        <f>SUMIFS('Applicant Input'!$F$50:$F$99,'Applicant Input'!$X$50:$X$99,'Assessor Outputs'!$B111)</f>
        <v>0</v>
      </c>
      <c r="F111" s="103">
        <f>SUMIFS('Applicant Input'!$H$50:$H$99,'Applicant Input'!$Y$50:$Y$99,'Assessor Outputs'!$B111)</f>
        <v>0</v>
      </c>
      <c r="G111" s="103" t="str">
        <f t="shared" si="7"/>
        <v/>
      </c>
      <c r="H111" s="103" t="str">
        <f>IFERROR((D111-G111)*VLOOKUP(C111,Table4[],2,FALSE)/1000,"")</f>
        <v/>
      </c>
    </row>
    <row r="112" spans="2:8" x14ac:dyDescent="0.3">
      <c r="B112" s="102"/>
      <c r="C112" s="102" t="str">
        <f>IFERROR(_xlfn.XLOOKUP($B112,'Applicant Input'!$X$50:$X$99,'Applicant Input'!$D$50:$D$99),"")</f>
        <v/>
      </c>
      <c r="D112" s="103" t="str">
        <f>IFERROR(_xlfn.XLOOKUP($B112,'Applicant Input'!$X$50:$X$99,'Applicant Input'!$E$50:$E$99),"")</f>
        <v/>
      </c>
      <c r="E112" s="103">
        <f>SUMIFS('Applicant Input'!$F$50:$F$99,'Applicant Input'!$X$50:$X$99,'Assessor Outputs'!$B112)</f>
        <v>0</v>
      </c>
      <c r="F112" s="103">
        <f>SUMIFS('Applicant Input'!$H$50:$H$99,'Applicant Input'!$Y$50:$Y$99,'Assessor Outputs'!$B112)</f>
        <v>0</v>
      </c>
      <c r="G112" s="103" t="str">
        <f t="shared" si="7"/>
        <v/>
      </c>
      <c r="H112" s="103" t="str">
        <f>IFERROR((D112-G112)*VLOOKUP(C112,Table4[],2,FALSE)/1000,"")</f>
        <v/>
      </c>
    </row>
    <row r="113" spans="2:8" x14ac:dyDescent="0.3">
      <c r="B113" s="102"/>
      <c r="C113" s="102" t="str">
        <f>IFERROR(_xlfn.XLOOKUP($B113,'Applicant Input'!$X$50:$X$99,'Applicant Input'!$D$50:$D$99),"")</f>
        <v/>
      </c>
      <c r="D113" s="103" t="str">
        <f>IFERROR(_xlfn.XLOOKUP($B113,'Applicant Input'!$X$50:$X$99,'Applicant Input'!$E$50:$E$99),"")</f>
        <v/>
      </c>
      <c r="E113" s="103">
        <f>SUMIFS('Applicant Input'!$F$50:$F$99,'Applicant Input'!$X$50:$X$99,'Assessor Outputs'!$B113)</f>
        <v>0</v>
      </c>
      <c r="F113" s="103">
        <f>SUMIFS('Applicant Input'!$H$50:$H$99,'Applicant Input'!$Y$50:$Y$99,'Assessor Outputs'!$B113)</f>
        <v>0</v>
      </c>
      <c r="G113" s="103" t="str">
        <f t="shared" si="7"/>
        <v/>
      </c>
      <c r="H113" s="103" t="str">
        <f>IFERROR((D113-G113)*VLOOKUP(C113,Table4[],2,FALSE)/1000,"")</f>
        <v/>
      </c>
    </row>
    <row r="114" spans="2:8" x14ac:dyDescent="0.3">
      <c r="B114" s="102"/>
      <c r="C114" s="102" t="str">
        <f>IFERROR(_xlfn.XLOOKUP($B114,'Applicant Input'!$X$50:$X$99,'Applicant Input'!$D$50:$D$99),"")</f>
        <v/>
      </c>
      <c r="D114" s="103" t="str">
        <f>IFERROR(_xlfn.XLOOKUP($B114,'Applicant Input'!$X$50:$X$99,'Applicant Input'!$E$50:$E$99),"")</f>
        <v/>
      </c>
      <c r="E114" s="103">
        <f>SUMIFS('Applicant Input'!$F$50:$F$99,'Applicant Input'!$X$50:$X$99,'Assessor Outputs'!$B114)</f>
        <v>0</v>
      </c>
      <c r="F114" s="103">
        <f>SUMIFS('Applicant Input'!$H$50:$H$99,'Applicant Input'!$Y$50:$Y$99,'Assessor Outputs'!$B114)</f>
        <v>0</v>
      </c>
      <c r="G114" s="103" t="str">
        <f t="shared" si="7"/>
        <v/>
      </c>
      <c r="H114" s="103" t="str">
        <f>IFERROR((D114-G114)*VLOOKUP(C114,Table4[],2,FALSE)/1000,"")</f>
        <v/>
      </c>
    </row>
    <row r="115" spans="2:8" x14ac:dyDescent="0.3">
      <c r="B115" s="102"/>
      <c r="C115" s="102" t="str">
        <f>IFERROR(_xlfn.XLOOKUP($B115,'Applicant Input'!$X$50:$X$99,'Applicant Input'!$D$50:$D$99),"")</f>
        <v/>
      </c>
      <c r="D115" s="103" t="str">
        <f>IFERROR(_xlfn.XLOOKUP($B115,'Applicant Input'!$X$50:$X$99,'Applicant Input'!$E$50:$E$99),"")</f>
        <v/>
      </c>
      <c r="E115" s="103">
        <f>SUMIFS('Applicant Input'!$F$50:$F$99,'Applicant Input'!$X$50:$X$99,'Assessor Outputs'!$B115)</f>
        <v>0</v>
      </c>
      <c r="F115" s="103">
        <f>SUMIFS('Applicant Input'!$H$50:$H$99,'Applicant Input'!$Y$50:$Y$99,'Assessor Outputs'!$B115)</f>
        <v>0</v>
      </c>
      <c r="G115" s="103" t="str">
        <f t="shared" si="7"/>
        <v/>
      </c>
      <c r="H115" s="103" t="str">
        <f>IFERROR((D115-G115)*VLOOKUP(C115,Table4[],2,FALSE)/1000,"")</f>
        <v/>
      </c>
    </row>
    <row r="116" spans="2:8" x14ac:dyDescent="0.3">
      <c r="B116" s="102"/>
      <c r="C116" s="102" t="str">
        <f>IFERROR(_xlfn.XLOOKUP($B116,'Applicant Input'!$X$50:$X$99,'Applicant Input'!$D$50:$D$99),"")</f>
        <v/>
      </c>
      <c r="D116" s="103" t="str">
        <f>IFERROR(_xlfn.XLOOKUP($B116,'Applicant Input'!$X$50:$X$99,'Applicant Input'!$E$50:$E$99),"")</f>
        <v/>
      </c>
      <c r="E116" s="103">
        <f>SUMIFS('Applicant Input'!$F$50:$F$99,'Applicant Input'!$X$50:$X$99,'Assessor Outputs'!$B116)</f>
        <v>0</v>
      </c>
      <c r="F116" s="103">
        <f>SUMIFS('Applicant Input'!$H$50:$H$99,'Applicant Input'!$Y$50:$Y$99,'Assessor Outputs'!$B116)</f>
        <v>0</v>
      </c>
      <c r="G116" s="103" t="str">
        <f t="shared" si="7"/>
        <v/>
      </c>
      <c r="H116" s="103" t="str">
        <f>IFERROR((D116-G116)*VLOOKUP(C116,Table4[],2,FALSE)/1000,"")</f>
        <v/>
      </c>
    </row>
    <row r="117" spans="2:8" x14ac:dyDescent="0.3">
      <c r="B117" s="102"/>
      <c r="C117" s="102" t="str">
        <f>IFERROR(_xlfn.XLOOKUP($B117,'Applicant Input'!$X$50:$X$99,'Applicant Input'!$D$50:$D$99),"")</f>
        <v/>
      </c>
      <c r="D117" s="103" t="str">
        <f>IFERROR(_xlfn.XLOOKUP($B117,'Applicant Input'!$X$50:$X$99,'Applicant Input'!$E$50:$E$99),"")</f>
        <v/>
      </c>
      <c r="E117" s="103">
        <f>SUMIFS('Applicant Input'!$F$50:$F$99,'Applicant Input'!$X$50:$X$99,'Assessor Outputs'!$B117)</f>
        <v>0</v>
      </c>
      <c r="F117" s="103">
        <f>SUMIFS('Applicant Input'!$H$50:$H$99,'Applicant Input'!$Y$50:$Y$99,'Assessor Outputs'!$B117)</f>
        <v>0</v>
      </c>
      <c r="G117" s="103" t="str">
        <f t="shared" si="7"/>
        <v/>
      </c>
      <c r="H117" s="103" t="str">
        <f>IFERROR((D117-G117)*VLOOKUP(C117,Table4[],2,FALSE)/1000,"")</f>
        <v/>
      </c>
    </row>
    <row r="118" spans="2:8" x14ac:dyDescent="0.3">
      <c r="B118" s="102"/>
      <c r="C118" s="102" t="str">
        <f>IFERROR(_xlfn.XLOOKUP($B118,'Applicant Input'!$X$50:$X$99,'Applicant Input'!$D$50:$D$99),"")</f>
        <v/>
      </c>
      <c r="D118" s="103" t="str">
        <f>IFERROR(_xlfn.XLOOKUP($B118,'Applicant Input'!$X$50:$X$99,'Applicant Input'!$E$50:$E$99),"")</f>
        <v/>
      </c>
      <c r="E118" s="103">
        <f>SUMIFS('Applicant Input'!$F$50:$F$99,'Applicant Input'!$X$50:$X$99,'Assessor Outputs'!$B118)</f>
        <v>0</v>
      </c>
      <c r="F118" s="103">
        <f>SUMIFS('Applicant Input'!$H$50:$H$99,'Applicant Input'!$Y$50:$Y$99,'Assessor Outputs'!$B118)</f>
        <v>0</v>
      </c>
      <c r="G118" s="103" t="str">
        <f t="shared" si="7"/>
        <v/>
      </c>
      <c r="H118" s="103" t="str">
        <f>IFERROR((D118-G118)*VLOOKUP(C118,Table4[],2,FALSE)/1000,"")</f>
        <v/>
      </c>
    </row>
    <row r="119" spans="2:8" x14ac:dyDescent="0.3">
      <c r="B119" s="102"/>
      <c r="C119" s="102" t="str">
        <f>IFERROR(_xlfn.XLOOKUP($B119,'Applicant Input'!$X$50:$X$99,'Applicant Input'!$D$50:$D$99),"")</f>
        <v/>
      </c>
      <c r="D119" s="103" t="str">
        <f>IFERROR(_xlfn.XLOOKUP($B119,'Applicant Input'!$X$50:$X$99,'Applicant Input'!$E$50:$E$99),"")</f>
        <v/>
      </c>
      <c r="E119" s="103">
        <f>SUMIFS('Applicant Input'!$F$50:$F$99,'Applicant Input'!$X$50:$X$99,'Assessor Outputs'!$B119)</f>
        <v>0</v>
      </c>
      <c r="F119" s="103">
        <f>SUMIFS('Applicant Input'!$H$50:$H$99,'Applicant Input'!$Y$50:$Y$99,'Assessor Outputs'!$B119)</f>
        <v>0</v>
      </c>
      <c r="G119" s="103" t="str">
        <f t="shared" si="7"/>
        <v/>
      </c>
      <c r="H119" s="103" t="str">
        <f>IFERROR((D119-G119)*VLOOKUP(C119,Table4[],2,FALSE)/1000,"")</f>
        <v/>
      </c>
    </row>
    <row r="120" spans="2:8" x14ac:dyDescent="0.3">
      <c r="B120" s="102"/>
      <c r="C120" s="102" t="str">
        <f>IFERROR(_xlfn.XLOOKUP($B120,'Applicant Input'!$X$50:$X$99,'Applicant Input'!$D$50:$D$99),"")</f>
        <v/>
      </c>
      <c r="D120" s="103" t="str">
        <f>IFERROR(_xlfn.XLOOKUP($B120,'Applicant Input'!$X$50:$X$99,'Applicant Input'!$E$50:$E$99),"")</f>
        <v/>
      </c>
      <c r="E120" s="103">
        <f>SUMIFS('Applicant Input'!$F$50:$F$99,'Applicant Input'!$X$50:$X$99,'Assessor Outputs'!$B120)</f>
        <v>0</v>
      </c>
      <c r="F120" s="103">
        <f>SUMIFS('Applicant Input'!$H$50:$H$99,'Applicant Input'!$Y$50:$Y$99,'Assessor Outputs'!$B120)</f>
        <v>0</v>
      </c>
      <c r="G120" s="103" t="str">
        <f t="shared" si="7"/>
        <v/>
      </c>
      <c r="H120" s="103" t="str">
        <f>IFERROR((D120-G120)*VLOOKUP(C120,Table4[],2,FALSE)/1000,"")</f>
        <v/>
      </c>
    </row>
    <row r="121" spans="2:8" x14ac:dyDescent="0.3">
      <c r="B121" s="102"/>
      <c r="C121" s="102" t="str">
        <f>IFERROR(_xlfn.XLOOKUP($B121,'Applicant Input'!$X$50:$X$99,'Applicant Input'!$D$50:$D$99),"")</f>
        <v/>
      </c>
      <c r="D121" s="103" t="str">
        <f>IFERROR(_xlfn.XLOOKUP($B121,'Applicant Input'!$X$50:$X$99,'Applicant Input'!$E$50:$E$99),"")</f>
        <v/>
      </c>
      <c r="E121" s="103">
        <f>SUMIFS('Applicant Input'!$F$50:$F$99,'Applicant Input'!$X$50:$X$99,'Assessor Outputs'!$B121)</f>
        <v>0</v>
      </c>
      <c r="F121" s="103">
        <f>SUMIFS('Applicant Input'!$H$50:$H$99,'Applicant Input'!$Y$50:$Y$99,'Assessor Outputs'!$B121)</f>
        <v>0</v>
      </c>
      <c r="G121" s="103" t="str">
        <f t="shared" si="7"/>
        <v/>
      </c>
      <c r="H121" s="103" t="str">
        <f>IFERROR((D121-G121)*VLOOKUP(C121,Table4[],2,FALSE)/1000,"")</f>
        <v/>
      </c>
    </row>
    <row r="122" spans="2:8" x14ac:dyDescent="0.3">
      <c r="B122" s="102"/>
      <c r="C122" s="102" t="str">
        <f>IFERROR(_xlfn.XLOOKUP($B122,'Applicant Input'!$X$50:$X$99,'Applicant Input'!$D$50:$D$99),"")</f>
        <v/>
      </c>
      <c r="D122" s="103" t="str">
        <f>IFERROR(_xlfn.XLOOKUP($B122,'Applicant Input'!$X$50:$X$99,'Applicant Input'!$E$50:$E$99),"")</f>
        <v/>
      </c>
      <c r="E122" s="103">
        <f>SUMIFS('Applicant Input'!$F$50:$F$99,'Applicant Input'!$X$50:$X$99,'Assessor Outputs'!$B122)</f>
        <v>0</v>
      </c>
      <c r="F122" s="103">
        <f>SUMIFS('Applicant Input'!$H$50:$H$99,'Applicant Input'!$Y$50:$Y$99,'Assessor Outputs'!$B122)</f>
        <v>0</v>
      </c>
      <c r="G122" s="103" t="str">
        <f t="shared" si="7"/>
        <v/>
      </c>
      <c r="H122" s="103" t="str">
        <f>IFERROR((D122-G122)*VLOOKUP(C122,Table4[],2,FALSE)/1000,"")</f>
        <v/>
      </c>
    </row>
    <row r="123" spans="2:8" x14ac:dyDescent="0.3">
      <c r="B123" s="102"/>
      <c r="C123" s="102" t="str">
        <f>IFERROR(_xlfn.XLOOKUP($B123,'Applicant Input'!$X$50:$X$99,'Applicant Input'!$D$50:$D$99),"")</f>
        <v/>
      </c>
      <c r="D123" s="103" t="str">
        <f>IFERROR(_xlfn.XLOOKUP($B123,'Applicant Input'!$X$50:$X$99,'Applicant Input'!$E$50:$E$99),"")</f>
        <v/>
      </c>
      <c r="E123" s="103">
        <f>SUMIFS('Applicant Input'!$F$50:$F$99,'Applicant Input'!$X$50:$X$99,'Assessor Outputs'!$B123)</f>
        <v>0</v>
      </c>
      <c r="F123" s="103">
        <f>SUMIFS('Applicant Input'!$H$50:$H$99,'Applicant Input'!$Y$50:$Y$99,'Assessor Outputs'!$B123)</f>
        <v>0</v>
      </c>
      <c r="G123" s="103" t="str">
        <f t="shared" si="7"/>
        <v/>
      </c>
      <c r="H123" s="103" t="str">
        <f>IFERROR((D123-G123)*VLOOKUP(C123,Table4[],2,FALSE)/1000,"")</f>
        <v/>
      </c>
    </row>
    <row r="124" spans="2:8" x14ac:dyDescent="0.3">
      <c r="B124" s="102"/>
      <c r="C124" s="102" t="str">
        <f>IFERROR(_xlfn.XLOOKUP($B124,'Applicant Input'!$X$50:$X$99,'Applicant Input'!$D$50:$D$99),"")</f>
        <v/>
      </c>
      <c r="D124" s="103" t="str">
        <f>IFERROR(_xlfn.XLOOKUP($B124,'Applicant Input'!$X$50:$X$99,'Applicant Input'!$E$50:$E$99),"")</f>
        <v/>
      </c>
      <c r="E124" s="103">
        <f>SUMIFS('Applicant Input'!$F$50:$F$99,'Applicant Input'!$X$50:$X$99,'Assessor Outputs'!$B124)</f>
        <v>0</v>
      </c>
      <c r="F124" s="103">
        <f>SUMIFS('Applicant Input'!$H$50:$H$99,'Applicant Input'!$Y$50:$Y$99,'Assessor Outputs'!$B124)</f>
        <v>0</v>
      </c>
      <c r="G124" s="103" t="str">
        <f t="shared" si="7"/>
        <v/>
      </c>
      <c r="H124" s="103" t="str">
        <f>IFERROR((D124-G124)*VLOOKUP(C124,Table4[],2,FALSE)/1000,"")</f>
        <v/>
      </c>
    </row>
    <row r="125" spans="2:8" x14ac:dyDescent="0.3">
      <c r="B125" s="102"/>
      <c r="C125" s="102" t="str">
        <f>IFERROR(_xlfn.XLOOKUP($B125,'Applicant Input'!$X$50:$X$99,'Applicant Input'!$D$50:$D$99),"")</f>
        <v/>
      </c>
      <c r="D125" s="103" t="str">
        <f>IFERROR(_xlfn.XLOOKUP($B125,'Applicant Input'!$X$50:$X$99,'Applicant Input'!$E$50:$E$99),"")</f>
        <v/>
      </c>
      <c r="E125" s="103">
        <f>SUMIFS('Applicant Input'!$F$50:$F$99,'Applicant Input'!$X$50:$X$99,'Assessor Outputs'!$B125)</f>
        <v>0</v>
      </c>
      <c r="F125" s="103">
        <f>SUMIFS('Applicant Input'!$H$50:$H$99,'Applicant Input'!$Y$50:$Y$99,'Assessor Outputs'!$B125)</f>
        <v>0</v>
      </c>
      <c r="G125" s="103" t="str">
        <f t="shared" si="7"/>
        <v/>
      </c>
      <c r="H125" s="103" t="str">
        <f>IFERROR((D125-G125)*VLOOKUP(C125,Table4[],2,FALSE)/1000,"")</f>
        <v/>
      </c>
    </row>
    <row r="126" spans="2:8" x14ac:dyDescent="0.3">
      <c r="B126" s="102"/>
      <c r="C126" s="102" t="str">
        <f>IFERROR(_xlfn.XLOOKUP($B126,'Applicant Input'!$X$50:$X$99,'Applicant Input'!$D$50:$D$99),"")</f>
        <v/>
      </c>
      <c r="D126" s="103" t="str">
        <f>IFERROR(_xlfn.XLOOKUP($B126,'Applicant Input'!$X$50:$X$99,'Applicant Input'!$E$50:$E$99),"")</f>
        <v/>
      </c>
      <c r="E126" s="103">
        <f>SUMIFS('Applicant Input'!$F$50:$F$99,'Applicant Input'!$X$50:$X$99,'Assessor Outputs'!$B126)</f>
        <v>0</v>
      </c>
      <c r="F126" s="103">
        <f>SUMIFS('Applicant Input'!$H$50:$H$99,'Applicant Input'!$Y$50:$Y$99,'Assessor Outputs'!$B126)</f>
        <v>0</v>
      </c>
      <c r="G126" s="103" t="str">
        <f t="shared" si="7"/>
        <v/>
      </c>
      <c r="H126" s="103" t="str">
        <f>IFERROR((D126-G126)*VLOOKUP(C126,Table4[],2,FALSE)/1000,"")</f>
        <v/>
      </c>
    </row>
    <row r="127" spans="2:8" x14ac:dyDescent="0.3">
      <c r="B127" s="102"/>
      <c r="C127" s="102" t="str">
        <f>IFERROR(_xlfn.XLOOKUP($B127,'Applicant Input'!$X$50:$X$99,'Applicant Input'!$D$50:$D$99),"")</f>
        <v/>
      </c>
      <c r="D127" s="103" t="str">
        <f>IFERROR(_xlfn.XLOOKUP($B127,'Applicant Input'!$X$50:$X$99,'Applicant Input'!$E$50:$E$99),"")</f>
        <v/>
      </c>
      <c r="E127" s="103">
        <f>SUMIFS('Applicant Input'!$F$50:$F$99,'Applicant Input'!$X$50:$X$99,'Assessor Outputs'!$B127)</f>
        <v>0</v>
      </c>
      <c r="F127" s="103">
        <f>SUMIFS('Applicant Input'!$H$50:$H$99,'Applicant Input'!$Y$50:$Y$99,'Assessor Outputs'!$B127)</f>
        <v>0</v>
      </c>
      <c r="G127" s="103" t="str">
        <f t="shared" si="7"/>
        <v/>
      </c>
      <c r="H127" s="103" t="str">
        <f>IFERROR((D127-G127)*VLOOKUP(C127,Table4[],2,FALSE)/1000,"")</f>
        <v/>
      </c>
    </row>
    <row r="128" spans="2:8" x14ac:dyDescent="0.3">
      <c r="B128" s="102"/>
      <c r="C128" s="102" t="str">
        <f>IFERROR(_xlfn.XLOOKUP($B128,'Applicant Input'!$X$50:$X$99,'Applicant Input'!$D$50:$D$99),"")</f>
        <v/>
      </c>
      <c r="D128" s="103" t="str">
        <f>IFERROR(_xlfn.XLOOKUP($B128,'Applicant Input'!$X$50:$X$99,'Applicant Input'!$E$50:$E$99),"")</f>
        <v/>
      </c>
      <c r="E128" s="103">
        <f>SUMIFS('Applicant Input'!$F$50:$F$99,'Applicant Input'!$X$50:$X$99,'Assessor Outputs'!$B128)</f>
        <v>0</v>
      </c>
      <c r="F128" s="103">
        <f>SUMIFS('Applicant Input'!$H$50:$H$99,'Applicant Input'!$Y$50:$Y$99,'Assessor Outputs'!$B128)</f>
        <v>0</v>
      </c>
      <c r="G128" s="103" t="str">
        <f t="shared" si="7"/>
        <v/>
      </c>
      <c r="H128" s="103" t="str">
        <f>IFERROR((D128-G128)*VLOOKUP(C128,Table4[],2,FALSE)/1000,"")</f>
        <v/>
      </c>
    </row>
    <row r="129" spans="2:8" x14ac:dyDescent="0.3">
      <c r="B129" s="102"/>
      <c r="C129" s="102" t="str">
        <f>IFERROR(_xlfn.XLOOKUP($B129,'Applicant Input'!$X$50:$X$99,'Applicant Input'!$D$50:$D$99),"")</f>
        <v/>
      </c>
      <c r="D129" s="103" t="str">
        <f>IFERROR(_xlfn.XLOOKUP($B129,'Applicant Input'!$X$50:$X$99,'Applicant Input'!$E$50:$E$99),"")</f>
        <v/>
      </c>
      <c r="E129" s="103">
        <f>SUMIFS('Applicant Input'!$F$50:$F$99,'Applicant Input'!$X$50:$X$99,'Assessor Outputs'!$B129)</f>
        <v>0</v>
      </c>
      <c r="F129" s="103">
        <f>SUMIFS('Applicant Input'!$H$50:$H$99,'Applicant Input'!$Y$50:$Y$99,'Assessor Outputs'!$B129)</f>
        <v>0</v>
      </c>
      <c r="G129" s="103" t="str">
        <f t="shared" si="7"/>
        <v/>
      </c>
      <c r="H129" s="103" t="str">
        <f>IFERROR((D129-G129)*VLOOKUP(C129,Table4[],2,FALSE)/1000,"")</f>
        <v/>
      </c>
    </row>
    <row r="130" spans="2:8" x14ac:dyDescent="0.3">
      <c r="B130" s="102"/>
      <c r="C130" s="102" t="str">
        <f>IFERROR(_xlfn.XLOOKUP($B130,'Applicant Input'!$X$50:$X$99,'Applicant Input'!$D$50:$D$99),"")</f>
        <v/>
      </c>
      <c r="D130" s="103" t="str">
        <f>IFERROR(_xlfn.XLOOKUP($B130,'Applicant Input'!$X$50:$X$99,'Applicant Input'!$E$50:$E$99),"")</f>
        <v/>
      </c>
      <c r="E130" s="103">
        <f>SUMIFS('Applicant Input'!$F$50:$F$99,'Applicant Input'!$X$50:$X$99,'Assessor Outputs'!$B130)</f>
        <v>0</v>
      </c>
      <c r="F130" s="103">
        <f>SUMIFS('Applicant Input'!$H$50:$H$99,'Applicant Input'!$Y$50:$Y$99,'Assessor Outputs'!$B130)</f>
        <v>0</v>
      </c>
      <c r="G130" s="103" t="str">
        <f t="shared" si="7"/>
        <v/>
      </c>
      <c r="H130" s="103" t="str">
        <f>IFERROR((D130-G130)*VLOOKUP(C130,Table4[],2,FALSE)/1000,"")</f>
        <v/>
      </c>
    </row>
    <row r="131" spans="2:8" x14ac:dyDescent="0.3">
      <c r="B131" s="102"/>
      <c r="C131" s="102" t="str">
        <f>IFERROR(_xlfn.XLOOKUP($B131,'Applicant Input'!$X$50:$X$99,'Applicant Input'!$D$50:$D$99),"")</f>
        <v/>
      </c>
      <c r="D131" s="103" t="str">
        <f>IFERROR(_xlfn.XLOOKUP($B131,'Applicant Input'!$X$50:$X$99,'Applicant Input'!$E$50:$E$99),"")</f>
        <v/>
      </c>
      <c r="E131" s="103">
        <f>SUMIFS('Applicant Input'!$F$50:$F$99,'Applicant Input'!$X$50:$X$99,'Assessor Outputs'!$B131)</f>
        <v>0</v>
      </c>
      <c r="F131" s="103">
        <f>SUMIFS('Applicant Input'!$H$50:$H$99,'Applicant Input'!$Y$50:$Y$99,'Assessor Outputs'!$B131)</f>
        <v>0</v>
      </c>
      <c r="G131" s="103" t="str">
        <f t="shared" si="7"/>
        <v/>
      </c>
      <c r="H131" s="103" t="str">
        <f>IFERROR((D131-G131)*VLOOKUP(C131,Table4[],2,FALSE)/1000,"")</f>
        <v/>
      </c>
    </row>
    <row r="132" spans="2:8" ht="16.05" customHeight="1" x14ac:dyDescent="0.3">
      <c r="B132" s="102"/>
      <c r="C132" s="102" t="str">
        <f>IFERROR(_xlfn.XLOOKUP($B132,'Applicant Input'!$X$50:$X$99,'Applicant Input'!$D$50:$D$99),"")</f>
        <v/>
      </c>
      <c r="D132" s="103" t="str">
        <f>IFERROR(_xlfn.XLOOKUP($B132,'Applicant Input'!$X$50:$X$99,'Applicant Input'!$E$50:$E$99),"")</f>
        <v/>
      </c>
      <c r="E132" s="103">
        <f>SUMIFS('Applicant Input'!$F$50:$F$99,'Applicant Input'!$X$50:$X$99,'Assessor Outputs'!$B132)</f>
        <v>0</v>
      </c>
      <c r="F132" s="103">
        <f>SUMIFS('Applicant Input'!$H$50:$H$99,'Applicant Input'!$Y$50:$Y$99,'Assessor Outputs'!$B132)</f>
        <v>0</v>
      </c>
      <c r="G132" s="103" t="str">
        <f t="shared" si="7"/>
        <v/>
      </c>
      <c r="H132" s="103" t="str">
        <f>IFERROR((D132-G132)*VLOOKUP(C132,Table4[],2,FALSE)/1000,"")</f>
        <v/>
      </c>
    </row>
    <row r="133" spans="2:8" x14ac:dyDescent="0.3">
      <c r="B133" s="102"/>
      <c r="C133" s="102" t="str">
        <f>IFERROR(_xlfn.XLOOKUP($B133,'Applicant Input'!$X$50:$X$99,'Applicant Input'!$D$50:$D$99),"")</f>
        <v/>
      </c>
      <c r="D133" s="103" t="str">
        <f>IFERROR(_xlfn.XLOOKUP($B133,'Applicant Input'!$X$50:$X$99,'Applicant Input'!$E$50:$E$99),"")</f>
        <v/>
      </c>
      <c r="E133" s="103">
        <f>SUMIFS('Applicant Input'!$F$50:$F$99,'Applicant Input'!$X$50:$X$99,'Assessor Outputs'!$B133)</f>
        <v>0</v>
      </c>
      <c r="F133" s="103">
        <f>SUMIFS('Applicant Input'!$H$50:$H$99,'Applicant Input'!$Y$50:$Y$99,'Assessor Outputs'!$B133)</f>
        <v>0</v>
      </c>
      <c r="G133" s="103" t="str">
        <f t="shared" si="7"/>
        <v/>
      </c>
      <c r="H133" s="103" t="str">
        <f>IFERROR((D133-G133)*VLOOKUP(C133,Table4[],2,FALSE)/1000,"")</f>
        <v/>
      </c>
    </row>
    <row r="134" spans="2:8" x14ac:dyDescent="0.3">
      <c r="B134" s="102"/>
      <c r="C134" s="102" t="str">
        <f>IFERROR(_xlfn.XLOOKUP($B134,'Applicant Input'!$X$50:$X$99,'Applicant Input'!$D$50:$D$99),"")</f>
        <v/>
      </c>
      <c r="D134" s="103" t="str">
        <f>IFERROR(_xlfn.XLOOKUP($B134,'Applicant Input'!$X$50:$X$99,'Applicant Input'!$E$50:$E$99),"")</f>
        <v/>
      </c>
      <c r="E134" s="103">
        <f>SUMIFS('Applicant Input'!$F$50:$F$99,'Applicant Input'!$X$50:$X$99,'Assessor Outputs'!$B134)</f>
        <v>0</v>
      </c>
      <c r="F134" s="103">
        <f>SUMIFS('Applicant Input'!$H$50:$H$99,'Applicant Input'!$Y$50:$Y$99,'Assessor Outputs'!$B134)</f>
        <v>0</v>
      </c>
      <c r="G134" s="103" t="str">
        <f t="shared" si="7"/>
        <v/>
      </c>
      <c r="H134" s="103" t="str">
        <f>IFERROR((D134-G134)*VLOOKUP(C134,Table4[],2,FALSE)/1000,"")</f>
        <v/>
      </c>
    </row>
    <row r="135" spans="2:8" x14ac:dyDescent="0.3">
      <c r="B135" s="102"/>
      <c r="C135" s="102" t="str">
        <f>IFERROR(_xlfn.XLOOKUP($B135,'Applicant Input'!$X$50:$X$99,'Applicant Input'!$D$50:$D$99),"")</f>
        <v/>
      </c>
      <c r="D135" s="103" t="str">
        <f>IFERROR(_xlfn.XLOOKUP($B135,'Applicant Input'!$X$50:$X$99,'Applicant Input'!$E$50:$E$99),"")</f>
        <v/>
      </c>
      <c r="E135" s="103">
        <f>SUMIFS('Applicant Input'!$F$50:$F$99,'Applicant Input'!$X$50:$X$99,'Assessor Outputs'!$B135)</f>
        <v>0</v>
      </c>
      <c r="F135" s="103">
        <f>SUMIFS('Applicant Input'!$H$50:$H$99,'Applicant Input'!$Y$50:$Y$99,'Assessor Outputs'!$B135)</f>
        <v>0</v>
      </c>
      <c r="G135" s="103" t="str">
        <f t="shared" si="7"/>
        <v/>
      </c>
      <c r="H135" s="103" t="str">
        <f>IFERROR((D135-G135)*VLOOKUP(C135,Table4[],2,FALSE)/1000,"")</f>
        <v/>
      </c>
    </row>
    <row r="136" spans="2:8" x14ac:dyDescent="0.3">
      <c r="B136" s="102"/>
      <c r="C136" s="102" t="str">
        <f>IFERROR(_xlfn.XLOOKUP($B136,'Applicant Input'!$X$50:$X$99,'Applicant Input'!$D$50:$D$99),"")</f>
        <v/>
      </c>
      <c r="D136" s="103" t="str">
        <f>IFERROR(_xlfn.XLOOKUP($B136,'Applicant Input'!$X$50:$X$99,'Applicant Input'!$E$50:$E$99),"")</f>
        <v/>
      </c>
      <c r="E136" s="103">
        <f>SUMIFS('Applicant Input'!$F$50:$F$99,'Applicant Input'!$X$50:$X$99,'Assessor Outputs'!$B136)</f>
        <v>0</v>
      </c>
      <c r="F136" s="103">
        <f>SUMIFS('Applicant Input'!$H$50:$H$99,'Applicant Input'!$Y$50:$Y$99,'Assessor Outputs'!$B136)</f>
        <v>0</v>
      </c>
      <c r="G136" s="103" t="str">
        <f t="shared" si="7"/>
        <v/>
      </c>
      <c r="H136" s="103" t="str">
        <f>IFERROR((D136-G136)*VLOOKUP(C136,Table4[],2,FALSE)/1000,"")</f>
        <v/>
      </c>
    </row>
    <row r="137" spans="2:8" x14ac:dyDescent="0.3">
      <c r="B137" s="102"/>
      <c r="C137" s="102" t="str">
        <f>IFERROR(_xlfn.XLOOKUP($B137,'Applicant Input'!$X$50:$X$99,'Applicant Input'!$D$50:$D$99),"")</f>
        <v/>
      </c>
      <c r="D137" s="103" t="str">
        <f>IFERROR(_xlfn.XLOOKUP($B137,'Applicant Input'!$X$50:$X$99,'Applicant Input'!$E$50:$E$99),"")</f>
        <v/>
      </c>
      <c r="E137" s="103">
        <f>SUMIFS('Applicant Input'!$F$50:$F$99,'Applicant Input'!$X$50:$X$99,'Assessor Outputs'!$B137)</f>
        <v>0</v>
      </c>
      <c r="F137" s="103">
        <f>SUMIFS('Applicant Input'!$H$50:$H$99,'Applicant Input'!$Y$50:$Y$99,'Assessor Outputs'!$B137)</f>
        <v>0</v>
      </c>
      <c r="G137" s="103" t="str">
        <f t="shared" si="7"/>
        <v/>
      </c>
      <c r="H137" s="103" t="str">
        <f>IFERROR((D137-G137)*VLOOKUP(C137,Table4[],2,FALSE)/1000,"")</f>
        <v/>
      </c>
    </row>
    <row r="138" spans="2:8" x14ac:dyDescent="0.3">
      <c r="B138" s="102"/>
      <c r="C138" s="102" t="str">
        <f>IFERROR(_xlfn.XLOOKUP($B138,'Applicant Input'!$X$50:$X$99,'Applicant Input'!$D$50:$D$99),"")</f>
        <v/>
      </c>
      <c r="D138" s="103" t="str">
        <f>IFERROR(_xlfn.XLOOKUP($B138,'Applicant Input'!$X$50:$X$99,'Applicant Input'!$E$50:$E$99),"")</f>
        <v/>
      </c>
      <c r="E138" s="103">
        <f>SUMIFS('Applicant Input'!$F$50:$F$99,'Applicant Input'!$X$50:$X$99,'Assessor Outputs'!$B138)</f>
        <v>0</v>
      </c>
      <c r="F138" s="103">
        <f>SUMIFS('Applicant Input'!$H$50:$H$99,'Applicant Input'!$Y$50:$Y$99,'Assessor Outputs'!$B138)</f>
        <v>0</v>
      </c>
      <c r="G138" s="103" t="str">
        <f t="shared" si="7"/>
        <v/>
      </c>
      <c r="H138" s="103" t="str">
        <f>IFERROR((D138-G138)*VLOOKUP(C138,Table4[],2,FALSE)/1000,"")</f>
        <v/>
      </c>
    </row>
    <row r="139" spans="2:8" x14ac:dyDescent="0.3">
      <c r="B139" s="102"/>
      <c r="C139" s="102" t="str">
        <f>IFERROR(_xlfn.XLOOKUP($B139,'Applicant Input'!$X$50:$X$99,'Applicant Input'!$D$50:$D$99),"")</f>
        <v/>
      </c>
      <c r="D139" s="103" t="str">
        <f>IFERROR(_xlfn.XLOOKUP($B139,'Applicant Input'!$X$50:$X$99,'Applicant Input'!$E$50:$E$99),"")</f>
        <v/>
      </c>
      <c r="E139" s="103">
        <f>SUMIFS('Applicant Input'!$F$50:$F$99,'Applicant Input'!$X$50:$X$99,'Assessor Outputs'!$B139)</f>
        <v>0</v>
      </c>
      <c r="F139" s="103">
        <f>SUMIFS('Applicant Input'!$H$50:$H$99,'Applicant Input'!$Y$50:$Y$99,'Assessor Outputs'!$B139)</f>
        <v>0</v>
      </c>
      <c r="G139" s="103" t="str">
        <f t="shared" si="7"/>
        <v/>
      </c>
      <c r="H139" s="103" t="str">
        <f>IFERROR((D139-G139)*VLOOKUP(C139,Table4[],2,FALSE)/1000,"")</f>
        <v/>
      </c>
    </row>
    <row r="140" spans="2:8" x14ac:dyDescent="0.3">
      <c r="B140" s="102"/>
      <c r="C140" s="102" t="str">
        <f>IFERROR(_xlfn.XLOOKUP($B140,'Applicant Input'!$X$50:$X$99,'Applicant Input'!$D$50:$D$99),"")</f>
        <v/>
      </c>
      <c r="D140" s="103" t="str">
        <f>IFERROR(_xlfn.XLOOKUP($B140,'Applicant Input'!$X$50:$X$99,'Applicant Input'!$E$50:$E$99),"")</f>
        <v/>
      </c>
      <c r="E140" s="103">
        <f>SUMIFS('Applicant Input'!$F$50:$F$99,'Applicant Input'!$X$50:$X$99,'Assessor Outputs'!$B140)</f>
        <v>0</v>
      </c>
      <c r="F140" s="103">
        <f>SUMIFS('Applicant Input'!$H$50:$H$99,'Applicant Input'!$Y$50:$Y$99,'Assessor Outputs'!$B140)</f>
        <v>0</v>
      </c>
      <c r="G140" s="103" t="str">
        <f t="shared" si="7"/>
        <v/>
      </c>
      <c r="H140" s="103" t="str">
        <f>IFERROR((D140-G140)*VLOOKUP(C140,Table4[],2,FALSE)/1000,"")</f>
        <v/>
      </c>
    </row>
    <row r="141" spans="2:8" x14ac:dyDescent="0.3">
      <c r="B141" s="102"/>
      <c r="C141" s="102" t="str">
        <f>IFERROR(_xlfn.XLOOKUP($B141,'Applicant Input'!$X$50:$X$99,'Applicant Input'!$D$50:$D$99),"")</f>
        <v/>
      </c>
      <c r="D141" s="103" t="str">
        <f>IFERROR(_xlfn.XLOOKUP($B141,'Applicant Input'!$X$50:$X$99,'Applicant Input'!$E$50:$E$99),"")</f>
        <v/>
      </c>
      <c r="E141" s="103">
        <f>SUMIFS('Applicant Input'!$F$50:$F$99,'Applicant Input'!$X$50:$X$99,'Assessor Outputs'!$B141)</f>
        <v>0</v>
      </c>
      <c r="F141" s="103">
        <f>SUMIFS('Applicant Input'!$H$50:$H$99,'Applicant Input'!$Y$50:$Y$99,'Assessor Outputs'!$B141)</f>
        <v>0</v>
      </c>
      <c r="G141" s="103" t="str">
        <f t="shared" si="7"/>
        <v/>
      </c>
      <c r="H141" s="103" t="str">
        <f>IFERROR((D141-G141)*VLOOKUP(C141,Table4[],2,FALSE)/1000,"")</f>
        <v/>
      </c>
    </row>
    <row r="142" spans="2:8" x14ac:dyDescent="0.3">
      <c r="B142" s="102"/>
      <c r="C142" s="102" t="str">
        <f>IFERROR(_xlfn.XLOOKUP($B142,'Applicant Input'!$X$50:$X$99,'Applicant Input'!$D$50:$D$99),"")</f>
        <v/>
      </c>
      <c r="D142" s="103" t="str">
        <f>IFERROR(_xlfn.XLOOKUP($B142,'Applicant Input'!$X$50:$X$99,'Applicant Input'!$E$50:$E$99),"")</f>
        <v/>
      </c>
      <c r="E142" s="103">
        <f>SUMIFS('Applicant Input'!$F$50:$F$99,'Applicant Input'!$X$50:$X$99,'Assessor Outputs'!$B142)</f>
        <v>0</v>
      </c>
      <c r="F142" s="103">
        <f>SUMIFS('Applicant Input'!$H$50:$H$99,'Applicant Input'!$Y$50:$Y$99,'Assessor Outputs'!$B142)</f>
        <v>0</v>
      </c>
      <c r="G142" s="103" t="str">
        <f t="shared" si="7"/>
        <v/>
      </c>
      <c r="H142" s="103" t="str">
        <f>IFERROR((D142-G142)*VLOOKUP(C142,Table4[],2,FALSE)/1000,"")</f>
        <v/>
      </c>
    </row>
    <row r="146" spans="2:5" ht="15.6" x14ac:dyDescent="0.3">
      <c r="B146" s="35"/>
    </row>
    <row r="148" spans="2:5" x14ac:dyDescent="0.3">
      <c r="B148" s="141"/>
      <c r="C148" s="142"/>
      <c r="D148" s="142"/>
      <c r="E148" s="142"/>
    </row>
    <row r="149" spans="2:5" x14ac:dyDescent="0.3">
      <c r="C149" s="143"/>
    </row>
    <row r="150" spans="2:5" x14ac:dyDescent="0.3">
      <c r="C150" s="143"/>
    </row>
    <row r="151" spans="2:5" x14ac:dyDescent="0.3">
      <c r="C151" s="143"/>
    </row>
    <row r="152" spans="2:5" x14ac:dyDescent="0.3">
      <c r="C152" s="14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5B04-02FA-45BC-8CCB-16231BB1177E}">
  <dimension ref="D1:V33"/>
  <sheetViews>
    <sheetView topLeftCell="I1" zoomScale="85" zoomScaleNormal="85" workbookViewId="0">
      <selection activeCell="Q3" sqref="Q3"/>
    </sheetView>
  </sheetViews>
  <sheetFormatPr defaultRowHeight="14.4" x14ac:dyDescent="0.3"/>
  <cols>
    <col min="3" max="3" width="40" bestFit="1" customWidth="1"/>
    <col min="4" max="4" width="40.77734375" bestFit="1" customWidth="1"/>
    <col min="5" max="5" width="35.21875" customWidth="1"/>
    <col min="6" max="6" width="25.44140625" bestFit="1" customWidth="1"/>
    <col min="7" max="7" width="50.21875" bestFit="1" customWidth="1"/>
    <col min="8" max="8" width="25.44140625" bestFit="1" customWidth="1"/>
    <col min="9" max="9" width="47.109375" bestFit="1" customWidth="1"/>
    <col min="10" max="11" width="17.33203125" bestFit="1" customWidth="1"/>
    <col min="12" max="12" width="23.33203125" bestFit="1" customWidth="1"/>
    <col min="13" max="13" width="23" bestFit="1" customWidth="1"/>
    <col min="14" max="14" width="22.77734375" bestFit="1" customWidth="1"/>
    <col min="15" max="15" width="22.44140625" bestFit="1" customWidth="1"/>
    <col min="17" max="17" width="26.44140625" bestFit="1" customWidth="1"/>
    <col min="22" max="22" width="59.5546875" customWidth="1"/>
  </cols>
  <sheetData>
    <row r="1" spans="4:22" x14ac:dyDescent="0.3">
      <c r="I1" s="99" t="s">
        <v>164</v>
      </c>
    </row>
    <row r="2" spans="4:22" x14ac:dyDescent="0.3">
      <c r="D2" s="1" t="s">
        <v>80</v>
      </c>
      <c r="F2" s="17" t="s">
        <v>83</v>
      </c>
      <c r="G2" s="18" t="s">
        <v>18</v>
      </c>
      <c r="H2" s="8"/>
      <c r="I2" t="s">
        <v>8</v>
      </c>
      <c r="J2" t="s">
        <v>65</v>
      </c>
      <c r="K2" t="s">
        <v>66</v>
      </c>
      <c r="L2" t="s">
        <v>67</v>
      </c>
      <c r="M2" t="s">
        <v>68</v>
      </c>
      <c r="N2" t="s">
        <v>69</v>
      </c>
      <c r="O2" t="s">
        <v>70</v>
      </c>
      <c r="Q2" s="1" t="s">
        <v>16</v>
      </c>
      <c r="R2" s="1" t="s">
        <v>17</v>
      </c>
      <c r="V2" s="16" t="s">
        <v>119</v>
      </c>
    </row>
    <row r="3" spans="4:22" x14ac:dyDescent="0.3">
      <c r="D3" t="s">
        <v>19</v>
      </c>
      <c r="F3" s="9" t="s">
        <v>6</v>
      </c>
      <c r="G3" s="11">
        <f>0.177+0.01853</f>
        <v>0.19552999999999998</v>
      </c>
      <c r="H3" s="9"/>
      <c r="I3" s="19" t="s">
        <v>19</v>
      </c>
      <c r="J3" s="15">
        <v>1200</v>
      </c>
      <c r="K3" s="15">
        <v>2800</v>
      </c>
      <c r="L3" s="15">
        <v>2800</v>
      </c>
      <c r="M3" s="15">
        <v>2000</v>
      </c>
      <c r="N3" s="15">
        <v>2000</v>
      </c>
      <c r="O3" s="15">
        <v>1300</v>
      </c>
      <c r="Q3" t="s">
        <v>11</v>
      </c>
      <c r="R3" s="7">
        <v>0.25</v>
      </c>
      <c r="V3" t="str" cm="1">
        <f t="array" ref="V3">_xlfn.UNIQUE('Applicant Input'!$W$50:$W$99)</f>
        <v xml:space="preserve"> - </v>
      </c>
    </row>
    <row r="4" spans="4:22" x14ac:dyDescent="0.3">
      <c r="D4" t="s">
        <v>21</v>
      </c>
      <c r="F4" s="10" t="s">
        <v>22</v>
      </c>
      <c r="G4" s="11">
        <v>1.8530000000000001E-2</v>
      </c>
      <c r="H4" s="10"/>
      <c r="I4" s="19" t="s">
        <v>24</v>
      </c>
      <c r="J4" s="15">
        <v>700</v>
      </c>
      <c r="K4" s="15">
        <v>2500</v>
      </c>
      <c r="L4" s="15">
        <v>2500</v>
      </c>
      <c r="M4" s="15">
        <v>1500</v>
      </c>
      <c r="N4" s="15">
        <v>1500</v>
      </c>
      <c r="O4" s="15">
        <v>800</v>
      </c>
      <c r="Q4" t="s">
        <v>14</v>
      </c>
      <c r="R4" s="7">
        <v>0</v>
      </c>
    </row>
    <row r="5" spans="4:22" x14ac:dyDescent="0.3">
      <c r="D5" t="s">
        <v>24</v>
      </c>
      <c r="F5" s="10" t="s">
        <v>23</v>
      </c>
      <c r="G5" s="11">
        <v>0</v>
      </c>
      <c r="H5" s="10"/>
      <c r="I5" s="19" t="s">
        <v>115</v>
      </c>
      <c r="J5" s="15">
        <v>400</v>
      </c>
      <c r="K5" s="15">
        <v>1800</v>
      </c>
      <c r="L5" s="15">
        <v>1800</v>
      </c>
      <c r="M5" s="15">
        <v>1200</v>
      </c>
      <c r="N5" s="15">
        <v>1200</v>
      </c>
      <c r="O5" s="15">
        <v>600</v>
      </c>
      <c r="Q5" t="s">
        <v>10</v>
      </c>
      <c r="R5" s="7">
        <v>0</v>
      </c>
    </row>
    <row r="6" spans="4:22" x14ac:dyDescent="0.3">
      <c r="D6" t="s">
        <v>25</v>
      </c>
      <c r="F6" s="9" t="s">
        <v>5</v>
      </c>
      <c r="G6" s="11">
        <v>0.18296000000000001</v>
      </c>
      <c r="H6" s="9"/>
      <c r="I6" s="19" t="s">
        <v>116</v>
      </c>
      <c r="J6" s="15">
        <v>900</v>
      </c>
      <c r="K6" s="15">
        <v>3000</v>
      </c>
      <c r="L6" s="15">
        <v>3000</v>
      </c>
      <c r="M6" s="15">
        <v>2000</v>
      </c>
      <c r="N6" s="15">
        <v>2000</v>
      </c>
      <c r="O6" s="15">
        <v>1200</v>
      </c>
      <c r="Q6" t="s">
        <v>13</v>
      </c>
      <c r="R6" s="7">
        <v>0.25</v>
      </c>
    </row>
    <row r="7" spans="4:22" x14ac:dyDescent="0.3">
      <c r="D7" t="s">
        <v>28</v>
      </c>
      <c r="F7" s="9" t="s">
        <v>26</v>
      </c>
      <c r="G7" s="11">
        <v>0.25650000000000001</v>
      </c>
      <c r="H7" s="9"/>
      <c r="I7" s="19" t="s">
        <v>117</v>
      </c>
      <c r="J7" s="15">
        <v>800</v>
      </c>
      <c r="K7" s="15">
        <v>2800</v>
      </c>
      <c r="L7" s="15">
        <v>2800</v>
      </c>
      <c r="M7" s="15">
        <v>1800</v>
      </c>
      <c r="N7" s="15">
        <v>1800</v>
      </c>
      <c r="O7" s="15">
        <v>1000</v>
      </c>
    </row>
    <row r="8" spans="4:22" ht="15" thickBot="1" x14ac:dyDescent="0.35">
      <c r="D8" t="s">
        <v>115</v>
      </c>
      <c r="F8" s="9" t="s">
        <v>29</v>
      </c>
      <c r="G8" s="11">
        <v>0.26812999999999998</v>
      </c>
      <c r="H8" s="10"/>
      <c r="I8" s="19" t="s">
        <v>163</v>
      </c>
      <c r="J8" s="15">
        <v>350</v>
      </c>
      <c r="K8" s="15">
        <v>1200</v>
      </c>
      <c r="L8" s="15">
        <v>1200</v>
      </c>
      <c r="M8" s="15">
        <v>800</v>
      </c>
      <c r="N8" s="15">
        <v>800</v>
      </c>
      <c r="O8" s="15">
        <v>400</v>
      </c>
    </row>
    <row r="9" spans="4:22" ht="15" thickBot="1" x14ac:dyDescent="0.35">
      <c r="D9" t="s">
        <v>116</v>
      </c>
      <c r="F9" s="9" t="s">
        <v>31</v>
      </c>
      <c r="G9" s="11">
        <v>0.2145</v>
      </c>
      <c r="H9" s="10"/>
      <c r="I9" s="19" t="s">
        <v>45</v>
      </c>
      <c r="J9" s="15">
        <v>500</v>
      </c>
      <c r="K9" s="15">
        <v>2000</v>
      </c>
      <c r="L9" s="15">
        <v>2000</v>
      </c>
      <c r="M9" s="15">
        <v>1200</v>
      </c>
      <c r="N9" s="15">
        <v>1200</v>
      </c>
      <c r="O9" s="15">
        <v>600</v>
      </c>
      <c r="Q9" s="20" t="s">
        <v>59</v>
      </c>
      <c r="R9" s="21" t="e">
        <f>_xlfn.XLOOKUP(Q9,'Applicant Input'!$D$14:$D$23,'Applicant Input'!$C$14:$C$23)</f>
        <v>#N/A</v>
      </c>
      <c r="S9" s="22" t="e">
        <f>VLOOKUP(R9,$Q$3:$R$6,2,FALSE)</f>
        <v>#N/A</v>
      </c>
    </row>
    <row r="10" spans="4:22" x14ac:dyDescent="0.3">
      <c r="D10" t="s">
        <v>117</v>
      </c>
      <c r="F10" s="9" t="s">
        <v>36</v>
      </c>
      <c r="G10" s="11">
        <v>0.24410999999999999</v>
      </c>
      <c r="H10" s="10"/>
      <c r="I10" s="1" t="s">
        <v>64</v>
      </c>
    </row>
    <row r="11" spans="4:22" x14ac:dyDescent="0.3">
      <c r="D11" t="s">
        <v>118</v>
      </c>
      <c r="F11" s="9" t="s">
        <v>38</v>
      </c>
      <c r="G11" s="11">
        <v>0.21956000000000001</v>
      </c>
      <c r="H11" s="10"/>
      <c r="I11" t="s">
        <v>47</v>
      </c>
    </row>
    <row r="12" spans="4:22" x14ac:dyDescent="0.3">
      <c r="D12" t="s">
        <v>33</v>
      </c>
      <c r="F12" s="9" t="s">
        <v>27</v>
      </c>
      <c r="G12" s="12">
        <v>1.15E-2</v>
      </c>
      <c r="H12" s="10"/>
      <c r="I12" t="s">
        <v>21</v>
      </c>
    </row>
    <row r="13" spans="4:22" x14ac:dyDescent="0.3">
      <c r="D13" t="s">
        <v>37</v>
      </c>
      <c r="F13" s="9" t="s">
        <v>30</v>
      </c>
      <c r="G13" s="12">
        <v>1.15E-2</v>
      </c>
      <c r="H13" s="10"/>
      <c r="I13" t="s">
        <v>25</v>
      </c>
    </row>
    <row r="14" spans="4:22" x14ac:dyDescent="0.3">
      <c r="D14" t="s">
        <v>39</v>
      </c>
      <c r="F14" s="10" t="s">
        <v>32</v>
      </c>
      <c r="G14" s="12">
        <v>1.15E-2</v>
      </c>
      <c r="H14" s="10"/>
      <c r="I14" t="s">
        <v>33</v>
      </c>
    </row>
    <row r="15" spans="4:22" x14ac:dyDescent="0.3">
      <c r="D15" t="s">
        <v>40</v>
      </c>
      <c r="F15" s="10" t="s">
        <v>34</v>
      </c>
      <c r="G15" s="12">
        <v>2.2000000000000001E-4</v>
      </c>
      <c r="I15" t="s">
        <v>35</v>
      </c>
    </row>
    <row r="16" spans="4:22" ht="28.8" x14ac:dyDescent="0.3">
      <c r="D16" t="s">
        <v>41</v>
      </c>
      <c r="F16" s="9" t="s">
        <v>128</v>
      </c>
      <c r="G16" s="11">
        <f>G5</f>
        <v>0</v>
      </c>
      <c r="I16" t="s">
        <v>37</v>
      </c>
    </row>
    <row r="17" spans="4:9" ht="28.8" x14ac:dyDescent="0.3">
      <c r="D17" t="s">
        <v>42</v>
      </c>
      <c r="F17" s="9" t="s">
        <v>127</v>
      </c>
      <c r="G17" s="11">
        <f>G4/0.7</f>
        <v>2.6471428571428576E-2</v>
      </c>
      <c r="I17" t="s">
        <v>39</v>
      </c>
    </row>
    <row r="18" spans="4:9" x14ac:dyDescent="0.3">
      <c r="D18" t="s">
        <v>43</v>
      </c>
      <c r="F18" s="9" t="s">
        <v>126</v>
      </c>
      <c r="G18" s="11">
        <f>G3/0.7</f>
        <v>0.27932857142857143</v>
      </c>
      <c r="I18" t="s">
        <v>40</v>
      </c>
    </row>
    <row r="19" spans="4:9" x14ac:dyDescent="0.3">
      <c r="D19" t="s">
        <v>44</v>
      </c>
      <c r="F19" s="9"/>
      <c r="G19" s="11"/>
      <c r="I19" t="s">
        <v>42</v>
      </c>
    </row>
    <row r="20" spans="4:9" x14ac:dyDescent="0.3">
      <c r="D20" t="s">
        <v>45</v>
      </c>
      <c r="F20" s="9"/>
      <c r="G20" s="11"/>
      <c r="I20" t="s">
        <v>43</v>
      </c>
    </row>
    <row r="21" spans="4:9" x14ac:dyDescent="0.3">
      <c r="D21" t="s">
        <v>46</v>
      </c>
      <c r="I21" t="s">
        <v>44</v>
      </c>
    </row>
    <row r="22" spans="4:9" x14ac:dyDescent="0.3">
      <c r="D22" t="s">
        <v>47</v>
      </c>
      <c r="I22" t="s">
        <v>46</v>
      </c>
    </row>
    <row r="23" spans="4:9" x14ac:dyDescent="0.3">
      <c r="D23" t="s">
        <v>48</v>
      </c>
      <c r="I23" t="s">
        <v>48</v>
      </c>
    </row>
    <row r="24" spans="4:9" x14ac:dyDescent="0.3">
      <c r="D24" t="s">
        <v>49</v>
      </c>
      <c r="I24" t="s">
        <v>49</v>
      </c>
    </row>
    <row r="25" spans="4:9" x14ac:dyDescent="0.3">
      <c r="D25" t="s">
        <v>50</v>
      </c>
      <c r="I25" t="s">
        <v>50</v>
      </c>
    </row>
    <row r="26" spans="4:9" x14ac:dyDescent="0.3">
      <c r="D26" t="s">
        <v>85</v>
      </c>
      <c r="I26" t="s">
        <v>51</v>
      </c>
    </row>
    <row r="27" spans="4:9" x14ac:dyDescent="0.3">
      <c r="D27" t="s">
        <v>52</v>
      </c>
      <c r="I27" t="s">
        <v>52</v>
      </c>
    </row>
    <row r="28" spans="4:9" x14ac:dyDescent="0.3">
      <c r="D28" t="s">
        <v>235</v>
      </c>
      <c r="I28" t="s">
        <v>53</v>
      </c>
    </row>
    <row r="29" spans="4:9" x14ac:dyDescent="0.3">
      <c r="D29" t="s">
        <v>54</v>
      </c>
      <c r="I29" t="s">
        <v>54</v>
      </c>
    </row>
    <row r="30" spans="4:9" x14ac:dyDescent="0.3">
      <c r="D30" t="s">
        <v>81</v>
      </c>
      <c r="I30" t="s">
        <v>55</v>
      </c>
    </row>
    <row r="31" spans="4:9" x14ac:dyDescent="0.3">
      <c r="D31" t="s">
        <v>12</v>
      </c>
      <c r="I31" t="s">
        <v>44</v>
      </c>
    </row>
    <row r="32" spans="4:9" x14ac:dyDescent="0.3">
      <c r="D32" t="s">
        <v>20</v>
      </c>
    </row>
    <row r="33" spans="4:4" x14ac:dyDescent="0.3">
      <c r="D33" t="s">
        <v>15</v>
      </c>
    </row>
  </sheetData>
  <pageMargins left="0.7" right="0.7" top="0.75" bottom="0.75" header="0.3" footer="0.3"/>
  <legacyDrawing r:id="rId1"/>
  <tableParts count="4">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A336A-744B-4C83-B02F-5025B3831A5B}">
  <dimension ref="A1:Z122"/>
  <sheetViews>
    <sheetView showGridLines="0" topLeftCell="A31" zoomScale="85" zoomScaleNormal="85" workbookViewId="0">
      <selection activeCell="E36" sqref="E36"/>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customWidth="1"/>
    <col min="12" max="13" width="25.109375" style="34" customWidth="1"/>
    <col min="14" max="20" width="25.21875" style="34" customWidth="1"/>
    <col min="21" max="21" width="75.5546875" style="34" hidden="1" customWidth="1"/>
    <col min="22" max="22" width="75.5546875" style="34" customWidth="1"/>
    <col min="23" max="23" width="46.21875" style="34" hidden="1" customWidth="1"/>
    <col min="24" max="25" width="40.8867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136</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4</v>
      </c>
      <c r="C5" s="33" t="s">
        <v>88</v>
      </c>
      <c r="D5" s="31"/>
      <c r="E5" s="31"/>
      <c r="F5" s="31"/>
      <c r="G5" s="31"/>
      <c r="H5" s="31"/>
      <c r="J5" s="26"/>
      <c r="K5" s="26"/>
    </row>
    <row r="6" spans="2:26" s="25" customFormat="1" x14ac:dyDescent="0.3">
      <c r="E6" s="31"/>
      <c r="F6" s="31"/>
      <c r="H6" s="31"/>
      <c r="J6" s="26"/>
      <c r="K6" s="26"/>
    </row>
    <row r="7" spans="2:26" ht="15.6" x14ac:dyDescent="0.3">
      <c r="B7" s="35" t="s">
        <v>89</v>
      </c>
      <c r="C7" s="25"/>
      <c r="E7" s="34"/>
    </row>
    <row r="8" spans="2:26" s="25" customFormat="1" x14ac:dyDescent="0.3">
      <c r="E8" s="31"/>
      <c r="F8" s="31"/>
      <c r="H8" s="31"/>
      <c r="J8" s="26"/>
      <c r="K8" s="26"/>
    </row>
    <row r="9" spans="2:26" s="25" customFormat="1" x14ac:dyDescent="0.3">
      <c r="B9" s="36" t="s">
        <v>137</v>
      </c>
      <c r="E9" s="31"/>
      <c r="F9" s="31"/>
      <c r="H9" s="31"/>
      <c r="J9" s="26"/>
      <c r="K9" s="26"/>
    </row>
    <row r="10" spans="2:26" s="25" customFormat="1" x14ac:dyDescent="0.3">
      <c r="E10" s="31"/>
      <c r="F10" s="31"/>
      <c r="H10" s="31"/>
      <c r="J10" s="26"/>
      <c r="K10" s="26"/>
    </row>
    <row r="11" spans="2:26" s="25" customFormat="1" ht="34.950000000000003" customHeight="1" x14ac:dyDescent="0.3">
      <c r="B11" s="37" t="s">
        <v>90</v>
      </c>
      <c r="C11" s="38" t="str" cm="1">
        <f t="array" ref="C11">IF(SUMPRODUCT(--($D$14:$D$23="Lead Applicant"),--($C$14:$C$23&lt;&gt;""))&gt;0,"Table is filled out correctly","Error: A Lead Applicant must be listed and have an Organisation Type completed.")</f>
        <v>Table is filled out correctly</v>
      </c>
      <c r="E11" s="31"/>
      <c r="F11" s="31"/>
      <c r="H11" s="31"/>
      <c r="J11" s="26"/>
      <c r="K11" s="26"/>
    </row>
    <row r="12" spans="2:26" s="25" customFormat="1" x14ac:dyDescent="0.3">
      <c r="E12" s="31"/>
      <c r="F12" s="31"/>
      <c r="H12" s="31"/>
      <c r="J12" s="26"/>
      <c r="K12" s="26"/>
    </row>
    <row r="13" spans="2:26" x14ac:dyDescent="0.3">
      <c r="B13" s="39" t="s">
        <v>62</v>
      </c>
      <c r="C13" s="39" t="s">
        <v>7</v>
      </c>
      <c r="D13" s="39" t="s">
        <v>61</v>
      </c>
      <c r="E13" s="34"/>
    </row>
    <row r="14" spans="2:26" ht="15.6" x14ac:dyDescent="0.3">
      <c r="B14" s="40" t="s">
        <v>138</v>
      </c>
      <c r="C14" s="41" t="s">
        <v>10</v>
      </c>
      <c r="D14" s="42" t="s">
        <v>59</v>
      </c>
      <c r="E14" s="34"/>
    </row>
    <row r="15" spans="2:26" ht="15.6" x14ac:dyDescent="0.3">
      <c r="B15" s="43"/>
      <c r="C15" s="44"/>
      <c r="D15" s="45"/>
      <c r="E15" s="34"/>
    </row>
    <row r="16" spans="2:26" ht="15.6" x14ac:dyDescent="0.3">
      <c r="B16" s="43"/>
      <c r="C16" s="44"/>
      <c r="D16" s="45"/>
      <c r="E16" s="34"/>
    </row>
    <row r="17" spans="2:5" ht="15.6" x14ac:dyDescent="0.3">
      <c r="B17" s="43"/>
      <c r="C17" s="44"/>
      <c r="D17" s="45"/>
      <c r="E17" s="34"/>
    </row>
    <row r="18" spans="2:5" ht="15.6" x14ac:dyDescent="0.3">
      <c r="B18" s="43"/>
      <c r="C18" s="44"/>
      <c r="D18" s="45"/>
      <c r="E18" s="34"/>
    </row>
    <row r="19" spans="2:5" ht="15.6" x14ac:dyDescent="0.3">
      <c r="B19" s="43"/>
      <c r="C19" s="44"/>
      <c r="D19" s="45"/>
      <c r="E19" s="34"/>
    </row>
    <row r="20" spans="2:5" ht="15.6" x14ac:dyDescent="0.3">
      <c r="B20" s="43"/>
      <c r="C20" s="44"/>
      <c r="D20" s="45"/>
      <c r="E20" s="34"/>
    </row>
    <row r="21" spans="2:5" ht="15.6" x14ac:dyDescent="0.3">
      <c r="B21" s="43"/>
      <c r="C21" s="44"/>
      <c r="D21" s="45"/>
      <c r="E21" s="34"/>
    </row>
    <row r="22" spans="2:5" ht="15.6" x14ac:dyDescent="0.3">
      <c r="B22" s="43"/>
      <c r="C22" s="44"/>
      <c r="D22" s="45"/>
      <c r="E22" s="34"/>
    </row>
    <row r="23" spans="2:5" ht="15.6" x14ac:dyDescent="0.3">
      <c r="B23" s="46"/>
      <c r="C23" s="47"/>
      <c r="D23" s="48"/>
      <c r="E23" s="34"/>
    </row>
    <row r="24" spans="2:5" x14ac:dyDescent="0.3">
      <c r="E24" s="34"/>
    </row>
    <row r="25" spans="2:5" x14ac:dyDescent="0.3">
      <c r="E25" s="34"/>
    </row>
    <row r="26" spans="2:5" ht="15.6" x14ac:dyDescent="0.3">
      <c r="B26" s="35" t="s">
        <v>63</v>
      </c>
      <c r="C26" s="25"/>
      <c r="E26" s="34"/>
    </row>
    <row r="27" spans="2:5" ht="15.6" x14ac:dyDescent="0.3">
      <c r="B27" s="35"/>
      <c r="C27" s="25"/>
      <c r="E27" s="34"/>
    </row>
    <row r="28" spans="2:5" ht="15.6" x14ac:dyDescent="0.3">
      <c r="B28" s="49" t="s">
        <v>102</v>
      </c>
      <c r="C28" s="25"/>
      <c r="E28" s="34"/>
    </row>
    <row r="29" spans="2:5" ht="15.6" x14ac:dyDescent="0.3">
      <c r="B29" s="35"/>
      <c r="C29" s="25"/>
      <c r="E29" s="34"/>
    </row>
    <row r="30" spans="2:5" x14ac:dyDescent="0.3">
      <c r="B30" s="25"/>
      <c r="C30" s="50" t="s">
        <v>91</v>
      </c>
      <c r="D30" s="50" t="s">
        <v>92</v>
      </c>
      <c r="E30" s="34"/>
    </row>
    <row r="31" spans="2:5" s="54" customFormat="1" ht="40.5" customHeight="1" x14ac:dyDescent="0.3">
      <c r="B31" s="51" t="s">
        <v>101</v>
      </c>
      <c r="C31" s="52">
        <f>IFERROR(SUM($L$50:$L$99),"Incorrect entry in Cost (£) column")</f>
        <v>600000</v>
      </c>
      <c r="D31" s="53" t="s">
        <v>96</v>
      </c>
    </row>
    <row r="32" spans="2:5" s="54" customFormat="1" ht="40.5" customHeight="1" x14ac:dyDescent="0.3">
      <c r="B32" s="51" t="s">
        <v>241</v>
      </c>
      <c r="C32" s="52">
        <f>SUM($N$50:$N$99)</f>
        <v>716000</v>
      </c>
      <c r="D32" s="53" t="s">
        <v>242</v>
      </c>
    </row>
    <row r="33" spans="2:25" s="54" customFormat="1" ht="40.5" customHeight="1" x14ac:dyDescent="0.3">
      <c r="B33" s="51" t="s">
        <v>58</v>
      </c>
      <c r="C33" s="57">
        <f>IFERROR(SUM(M50:M99),"Incorrect entry in VAT column")</f>
        <v>116000</v>
      </c>
      <c r="D33" s="53" t="s">
        <v>97</v>
      </c>
    </row>
    <row r="34" spans="2:25" s="54" customFormat="1" ht="40.5" customHeight="1" x14ac:dyDescent="0.3">
      <c r="B34" s="51" t="s">
        <v>243</v>
      </c>
      <c r="C34" s="56" t="str">
        <f>IFERROR($C$31*Aux_2!$S$9,"Select Org Type in table above")</f>
        <v>Select Org Type in table above</v>
      </c>
      <c r="D34" s="53" t="s">
        <v>245</v>
      </c>
    </row>
    <row r="35" spans="2:25" s="54" customFormat="1" ht="40.5" customHeight="1" x14ac:dyDescent="0.3">
      <c r="B35" s="51" t="s">
        <v>244</v>
      </c>
      <c r="C35" s="56" t="str">
        <f>IFERROR($C$32*Aux_2!$S$9,"Select Org Type in table above")</f>
        <v>Select Org Type in table above</v>
      </c>
      <c r="D35" s="53" t="s">
        <v>246</v>
      </c>
    </row>
    <row r="36" spans="2:25" s="54" customFormat="1" ht="40.5" customHeight="1" x14ac:dyDescent="0.3">
      <c r="B36" s="51" t="s">
        <v>76</v>
      </c>
      <c r="C36" s="52">
        <f>$C$112</f>
        <v>180000</v>
      </c>
      <c r="D36" s="53" t="s">
        <v>98</v>
      </c>
    </row>
    <row r="37" spans="2:25" s="54" customFormat="1" ht="40.5" customHeight="1" x14ac:dyDescent="0.3">
      <c r="B37" s="51" t="s">
        <v>78</v>
      </c>
      <c r="C37" s="56" t="str">
        <f>IFERROR(MIN(IF(C34&lt;C36,C31-C36,C31-C34),999999.99),"Missing values, could not calculate")</f>
        <v>Missing values, could not calculate</v>
      </c>
      <c r="D37" s="53" t="s">
        <v>240</v>
      </c>
      <c r="E37" s="58"/>
    </row>
    <row r="38" spans="2:25" s="54" customFormat="1" ht="40.5" customHeight="1" x14ac:dyDescent="0.3">
      <c r="B38" s="51" t="s">
        <v>77</v>
      </c>
      <c r="C38" s="56" t="str">
        <f>IFERROR(MIN(IF(C35&lt;C36,C32-C36,C32-C35),999999.99),"Missing values, could not calculate")</f>
        <v>Missing values, could not calculate</v>
      </c>
      <c r="D38" s="53" t="s">
        <v>239</v>
      </c>
    </row>
    <row r="39" spans="2:25" s="54" customFormat="1" ht="40.5" customHeight="1" x14ac:dyDescent="0.3">
      <c r="B39" s="51" t="s">
        <v>99</v>
      </c>
      <c r="C39" s="56">
        <f>SUM(T50:T99)</f>
        <v>18.8613696</v>
      </c>
      <c r="D39" s="53" t="s">
        <v>100</v>
      </c>
    </row>
    <row r="40" spans="2:25" x14ac:dyDescent="0.3">
      <c r="E40" s="34"/>
    </row>
    <row r="41" spans="2:25" x14ac:dyDescent="0.3">
      <c r="E41" s="34"/>
    </row>
    <row r="42" spans="2:25" ht="15.6" x14ac:dyDescent="0.3">
      <c r="B42" s="35" t="s">
        <v>139</v>
      </c>
      <c r="C42" s="25"/>
      <c r="E42" s="34"/>
    </row>
    <row r="43" spans="2:25" ht="15.6" x14ac:dyDescent="0.3">
      <c r="B43" s="35"/>
      <c r="C43" s="25"/>
      <c r="E43" s="34"/>
    </row>
    <row r="44" spans="2:25" x14ac:dyDescent="0.3">
      <c r="B44" s="34" t="s">
        <v>103</v>
      </c>
      <c r="C44" s="25"/>
      <c r="E44" s="34"/>
      <c r="F44" s="101"/>
    </row>
    <row r="45" spans="2:25" x14ac:dyDescent="0.3">
      <c r="C45" s="25"/>
      <c r="E45" s="34"/>
      <c r="F45" s="101"/>
    </row>
    <row r="46" spans="2:25" ht="46.5" customHeight="1" x14ac:dyDescent="0.3">
      <c r="B46" s="134" t="s">
        <v>217</v>
      </c>
      <c r="C46" s="144" t="str" cm="1">
        <f t="array" ref="C46">IF(SUMPRODUCT(($W$48:$W$97&lt;&gt;"")*($L$48:$L$97&lt;&gt;0)*(COUNTIFS($W$48:$W$97,$W$48:$W$97,$L$48:$L$97,$L$48:$L$97)&gt;1))+SUMPRODUCT(($W$48:$W$97&lt;&gt;"")*($H$48:$H$97&lt;&gt;0)*(COUNTIFS($W$48:$W$97,$W$48:$W$97,$H$48:$H$97,$H$48:$H$97)&gt;1))&gt;0,"WARNING: Potential duplication of CAPEX or Post-SLES Energy Input detected.","No Warnings")</f>
        <v>No Warnings</v>
      </c>
      <c r="E46" s="34"/>
      <c r="F46" s="101"/>
    </row>
    <row r="47" spans="2:25" x14ac:dyDescent="0.3">
      <c r="C47" s="25"/>
      <c r="E47" s="34"/>
      <c r="F47" s="101"/>
    </row>
    <row r="48" spans="2:25" ht="57.6" x14ac:dyDescent="0.3">
      <c r="B48" s="91" t="s">
        <v>82</v>
      </c>
      <c r="C48" s="91" t="s">
        <v>112</v>
      </c>
      <c r="D48" s="91" t="s">
        <v>169</v>
      </c>
      <c r="E48" s="91" t="s">
        <v>168</v>
      </c>
      <c r="F48" s="91" t="s">
        <v>171</v>
      </c>
      <c r="G48" s="91" t="s">
        <v>170</v>
      </c>
      <c r="H48" s="91" t="s">
        <v>185</v>
      </c>
      <c r="I48" s="91" t="s">
        <v>84</v>
      </c>
      <c r="J48" s="91" t="s">
        <v>158</v>
      </c>
      <c r="K48" s="91" t="s">
        <v>147</v>
      </c>
      <c r="L48" s="91" t="s">
        <v>86</v>
      </c>
      <c r="M48" s="91" t="s">
        <v>9</v>
      </c>
      <c r="N48" s="91" t="s">
        <v>87</v>
      </c>
      <c r="O48" s="91" t="s">
        <v>159</v>
      </c>
      <c r="P48" s="91" t="s">
        <v>148</v>
      </c>
      <c r="Q48" s="91" t="s">
        <v>160</v>
      </c>
      <c r="R48" s="91" t="s">
        <v>57</v>
      </c>
      <c r="S48" s="91" t="s">
        <v>56</v>
      </c>
      <c r="T48" s="91" t="s">
        <v>94</v>
      </c>
      <c r="U48" s="91" t="s">
        <v>95</v>
      </c>
      <c r="V48" s="91" t="s">
        <v>95</v>
      </c>
      <c r="W48" s="91" t="s">
        <v>161</v>
      </c>
      <c r="X48" s="91" t="s">
        <v>167</v>
      </c>
      <c r="Y48" s="91" t="s">
        <v>194</v>
      </c>
    </row>
    <row r="49" spans="2:25" s="97" customFormat="1" ht="117" customHeight="1" x14ac:dyDescent="0.3">
      <c r="B49" s="59" t="s">
        <v>162</v>
      </c>
      <c r="C49" s="59" t="s">
        <v>175</v>
      </c>
      <c r="D49" s="59" t="s">
        <v>172</v>
      </c>
      <c r="E49" s="59" t="s">
        <v>176</v>
      </c>
      <c r="F49" s="59" t="s">
        <v>177</v>
      </c>
      <c r="G49" s="59" t="s">
        <v>173</v>
      </c>
      <c r="H49" s="59" t="s">
        <v>196</v>
      </c>
      <c r="I49" s="59" t="s">
        <v>178</v>
      </c>
      <c r="J49" s="59" t="s">
        <v>179</v>
      </c>
      <c r="K49" s="59" t="s">
        <v>180</v>
      </c>
      <c r="L49" s="59" t="s">
        <v>188</v>
      </c>
      <c r="M49" s="59" t="s">
        <v>189</v>
      </c>
      <c r="N49" s="59" t="s">
        <v>181</v>
      </c>
      <c r="O49" s="59" t="s">
        <v>181</v>
      </c>
      <c r="P49" s="59" t="s">
        <v>218</v>
      </c>
      <c r="Q49" s="59" t="s">
        <v>93</v>
      </c>
      <c r="R49" s="59" t="s">
        <v>182</v>
      </c>
      <c r="S49" s="59" t="s">
        <v>183</v>
      </c>
      <c r="T49" s="59" t="s">
        <v>184</v>
      </c>
      <c r="U49" s="59" t="s">
        <v>190</v>
      </c>
      <c r="V49" s="59" t="s">
        <v>190</v>
      </c>
      <c r="W49" s="59" t="s">
        <v>191</v>
      </c>
      <c r="X49" s="59" t="s">
        <v>192</v>
      </c>
      <c r="Y49" s="59" t="s">
        <v>192</v>
      </c>
    </row>
    <row r="50" spans="2:25" s="97" customFormat="1" x14ac:dyDescent="0.3">
      <c r="B50" s="122" t="s">
        <v>140</v>
      </c>
      <c r="C50" s="61" t="s">
        <v>81</v>
      </c>
      <c r="D50" s="61"/>
      <c r="E50" s="62"/>
      <c r="F50" s="62"/>
      <c r="G50" s="61"/>
      <c r="H50" s="62"/>
      <c r="I50" s="62" t="s">
        <v>141</v>
      </c>
      <c r="J50" s="67"/>
      <c r="K50" s="106" t="str" cm="1">
        <f t="array" ref="K50">IFERROR(_xlfn.LET(_xlpm.txt,J50,_xlpm.chars,MID(_xlpm.txt,_xlfn.SEQUENCE(LEN(_xlpm.txt)),1),_xlpm.num,_xlfn.TEXTJOIN("",TRUE,IF((_xlpm.chars&gt;="0")*(_xlpm.chars&lt;="9")+ (_xlpm.chars="."),_xlpm.chars,"")),--_xlpm.num),"")</f>
        <v/>
      </c>
      <c r="L50" s="64">
        <v>8000</v>
      </c>
      <c r="M50" s="65">
        <v>1600</v>
      </c>
      <c r="N50" s="66">
        <f t="shared" ref="N50:N55" si="0">IF(AND(L50="",M50=""),"",L50+M50)</f>
        <v>9600</v>
      </c>
      <c r="O50" s="124">
        <f t="shared" ref="O50:O55" si="1">IFERROR(M50/L50,"")</f>
        <v>0.2</v>
      </c>
      <c r="P50" s="60"/>
      <c r="Q50" s="129" t="s">
        <v>138</v>
      </c>
      <c r="R50" s="126" t="str">
        <f>IFERROR(SUM(N50)/K50,"")</f>
        <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0" s="69" t="str">
        <f>IFERROR((F50*VLOOKUP(D50,Table4[],2,FALSE)/1000)-(H50*VLOOKUP(G50,Table4[],2,FALSE)/1000),"")</f>
        <v/>
      </c>
      <c r="U50" s="119"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0" s="70"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0" s="115" t="str">
        <f>CONCATENATE(C50," - ",B50)</f>
        <v>Design - Community Hall</v>
      </c>
      <c r="X50" s="110" t="str">
        <f>CONCATENATE(D50," - ",B50)</f>
        <v xml:space="preserve"> - Community Hall</v>
      </c>
      <c r="Y50" s="111" t="str">
        <f>CONCATENATE(G50," - ",B50)</f>
        <v xml:space="preserve"> - Community Hall</v>
      </c>
    </row>
    <row r="51" spans="2:25" s="97" customFormat="1" x14ac:dyDescent="0.3">
      <c r="B51" s="123" t="s">
        <v>140</v>
      </c>
      <c r="C51" s="72" t="s">
        <v>12</v>
      </c>
      <c r="D51" s="72"/>
      <c r="E51" s="73"/>
      <c r="F51" s="73"/>
      <c r="G51" s="72"/>
      <c r="H51" s="73"/>
      <c r="I51" s="73" t="s">
        <v>142</v>
      </c>
      <c r="J51" s="78"/>
      <c r="K51" s="107" t="str" cm="1">
        <f t="array" ref="K51">IFERROR(_xlfn.LET(_xlpm.txt,J51,_xlpm.chars,MID(_xlpm.txt,_xlfn.SEQUENCE(LEN(_xlpm.txt)),1),_xlpm.num,_xlfn.TEXTJOIN("",TRUE,IF((_xlpm.chars&gt;="0")*(_xlpm.chars&lt;="9")+ (_xlpm.chars="."),_xlpm.chars,"")),--_xlpm.num),"")</f>
        <v/>
      </c>
      <c r="L51" s="104">
        <v>12000</v>
      </c>
      <c r="M51" s="76">
        <v>2400</v>
      </c>
      <c r="N51" s="77">
        <f t="shared" si="0"/>
        <v>14400</v>
      </c>
      <c r="O51" s="125">
        <f t="shared" si="1"/>
        <v>0.2</v>
      </c>
      <c r="P51" s="71"/>
      <c r="Q51" s="130" t="s">
        <v>138</v>
      </c>
      <c r="R51" s="127" t="str">
        <f>IFERROR(SUM(N51)/K51,"")</f>
        <v/>
      </c>
      <c r="S51" s="74"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1" s="80" t="str">
        <f>IFERROR((F51*VLOOKUP(D51,Table4[],2,FALSE)/1000)-(H51*VLOOKUP(G51,Table4[],2,FALSE)/1000),"")</f>
        <v/>
      </c>
      <c r="U51" s="120"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1" s="81"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1" s="116" t="str">
        <f t="shared" ref="W51:W99" si="2">CONCATENATE(C51," - ",B51)</f>
        <v>Enabling Measures - Community Hall</v>
      </c>
      <c r="X51" s="109" t="str">
        <f t="shared" ref="X51:X99" si="3">CONCATENATE(D51," - ",B51)</f>
        <v xml:space="preserve"> - Community Hall</v>
      </c>
      <c r="Y51" s="112" t="str">
        <f t="shared" ref="Y51:Y99" si="4">CONCATENATE(G51," - ",B51)</f>
        <v xml:space="preserve"> - Community Hall</v>
      </c>
    </row>
    <row r="52" spans="2:25" s="97" customFormat="1" x14ac:dyDescent="0.3">
      <c r="B52" s="123" t="s">
        <v>140</v>
      </c>
      <c r="C52" s="72" t="s">
        <v>19</v>
      </c>
      <c r="D52" s="72" t="s">
        <v>6</v>
      </c>
      <c r="E52" s="73">
        <v>120000</v>
      </c>
      <c r="F52" s="73">
        <v>26280</v>
      </c>
      <c r="G52" s="72" t="s">
        <v>23</v>
      </c>
      <c r="H52" s="73">
        <v>0</v>
      </c>
      <c r="I52" s="73" t="s">
        <v>143</v>
      </c>
      <c r="J52" s="78" t="s">
        <v>154</v>
      </c>
      <c r="K52" s="107" cm="1">
        <f t="array" ref="K52">IFERROR(_xlfn.LET(_xlpm.txt,J52,_xlpm.chars,MID(_xlpm.txt,_xlfn.SEQUENCE(LEN(_xlpm.txt)),1),_xlpm.num,_xlfn.TEXTJOIN("",TRUE,IF((_xlpm.chars&gt;="0")*(_xlpm.chars&lt;="9")+ (_xlpm.chars="."),_xlpm.chars,"")),--_xlpm.num),"")</f>
        <v>100</v>
      </c>
      <c r="L52" s="104">
        <v>150000</v>
      </c>
      <c r="M52" s="76">
        <v>30000</v>
      </c>
      <c r="N52" s="77">
        <f t="shared" si="0"/>
        <v>180000</v>
      </c>
      <c r="O52" s="125">
        <f t="shared" si="1"/>
        <v>0.2</v>
      </c>
      <c r="P52" s="71">
        <v>7621</v>
      </c>
      <c r="Q52" s="130" t="s">
        <v>138</v>
      </c>
      <c r="R52" s="127">
        <f>IFERROR(SUM(N52)/K52,"")</f>
        <v>1800</v>
      </c>
      <c r="S52" s="74"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2" s="80">
        <f>IFERROR((F52*VLOOKUP(D52,Table4[],2,FALSE)/1000)-(H52*VLOOKUP(G52,Table4[],2,FALSE)/1000),"")</f>
        <v>5.1385283999999993</v>
      </c>
      <c r="U52" s="120"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2" s="81"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2" s="116" t="str">
        <f t="shared" si="2"/>
        <v>Solar PV - Community Hall</v>
      </c>
      <c r="X52" s="109" t="str">
        <f t="shared" si="3"/>
        <v>Electricity (incl. T&amp;D) - Community Hall</v>
      </c>
      <c r="Y52" s="112" t="str">
        <f t="shared" si="4"/>
        <v>Electricity (renewable - site) - Community Hall</v>
      </c>
    </row>
    <row r="53" spans="2:25" s="97" customFormat="1" x14ac:dyDescent="0.3">
      <c r="B53" s="123" t="s">
        <v>140</v>
      </c>
      <c r="C53" s="72" t="s">
        <v>45</v>
      </c>
      <c r="D53" s="72" t="s">
        <v>6</v>
      </c>
      <c r="E53" s="73">
        <v>120000</v>
      </c>
      <c r="F53" s="73">
        <v>34040</v>
      </c>
      <c r="G53" s="72" t="s">
        <v>23</v>
      </c>
      <c r="H53" s="73">
        <v>0</v>
      </c>
      <c r="I53" s="73" t="s">
        <v>144</v>
      </c>
      <c r="J53" s="78" t="s">
        <v>165</v>
      </c>
      <c r="K53" s="107" cm="1">
        <f t="array" ref="K53">IFERROR(_xlfn.LET(_xlpm.txt,J53,_xlpm.chars,MID(_xlpm.txt,_xlfn.SEQUENCE(LEN(_xlpm.txt)),1),_xlpm.num,_xlfn.TEXTJOIN("",TRUE,IF((_xlpm.chars&gt;="0")*(_xlpm.chars&lt;="9")+ (_xlpm.chars="."),_xlpm.chars,"")),--_xlpm.num),"")</f>
        <v>200</v>
      </c>
      <c r="L53" s="104">
        <v>400000</v>
      </c>
      <c r="M53" s="76">
        <v>80000</v>
      </c>
      <c r="N53" s="77">
        <f t="shared" si="0"/>
        <v>480000</v>
      </c>
      <c r="O53" s="125">
        <f t="shared" si="1"/>
        <v>0.2</v>
      </c>
      <c r="P53" s="71">
        <v>9871.6</v>
      </c>
      <c r="Q53" s="130" t="s">
        <v>138</v>
      </c>
      <c r="R53" s="127">
        <f>IFERROR(SUM(N53)/K53,"")</f>
        <v>2400</v>
      </c>
      <c r="S53" s="74"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Red</v>
      </c>
      <c r="T53" s="80">
        <f>IFERROR((F53*VLOOKUP(D53,Table4[],2,FALSE)/1000)-(H53*VLOOKUP(G53,Table4[],2,FALSE)/1000),"")</f>
        <v>6.6558411999999993</v>
      </c>
      <c r="U53" s="120" t="str">
        <f>_xlfn.LET(
  _xlpm.site,$B53,
  _xlpm.measure,$C53,
  _xlpm.preType,$D53,
  _xlpm.baseDem,$E53,
  _xlpm.preDisp,$F53,
  _xlpm.postType,$G53,
  _xlpm.comments,$I53,
  _xlpm.size,$J53,
  _xlpm.cost,$L53,
  _xlpm.vat,$M53,
  _xlpm.sav,$P53,
  _xlpm.org,$Q53,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3" s="81"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3" s="116" t="str">
        <f t="shared" si="2"/>
        <v>Battery energy storage (Lithium) - Community Hall</v>
      </c>
      <c r="X53" s="109" t="str">
        <f t="shared" si="3"/>
        <v>Electricity (incl. T&amp;D) - Community Hall</v>
      </c>
      <c r="Y53" s="112" t="str">
        <f t="shared" si="4"/>
        <v>Electricity (renewable - site) - Community Hall</v>
      </c>
    </row>
    <row r="54" spans="2:25" s="97" customFormat="1" x14ac:dyDescent="0.3">
      <c r="B54" s="123" t="s">
        <v>140</v>
      </c>
      <c r="C54" s="72" t="s">
        <v>52</v>
      </c>
      <c r="D54" s="72"/>
      <c r="E54" s="73"/>
      <c r="F54" s="73"/>
      <c r="G54" s="72"/>
      <c r="H54" s="73"/>
      <c r="I54" s="73" t="s">
        <v>145</v>
      </c>
      <c r="J54" s="78"/>
      <c r="K54" s="107" t="str" cm="1">
        <f t="array" ref="K54">IFERROR(_xlfn.LET(_xlpm.txt,J54,_xlpm.chars,MID(_xlpm.txt,_xlfn.SEQUENCE(LEN(_xlpm.txt)),1),_xlpm.num,_xlfn.TEXTJOIN("",TRUE,IF((_xlpm.chars&gt;="0")*(_xlpm.chars&lt;="9")+ (_xlpm.chars="."),_xlpm.chars,"")),--_xlpm.num),"")</f>
        <v/>
      </c>
      <c r="L54" s="75">
        <v>5000</v>
      </c>
      <c r="M54" s="76">
        <v>1000</v>
      </c>
      <c r="N54" s="77">
        <f t="shared" si="0"/>
        <v>6000</v>
      </c>
      <c r="O54" s="125">
        <f t="shared" si="1"/>
        <v>0.2</v>
      </c>
      <c r="P54" s="71"/>
      <c r="Q54" s="130" t="s">
        <v>138</v>
      </c>
      <c r="R54" s="127" t="str">
        <f>IFERROR(SUM(N54)/K54,"")</f>
        <v/>
      </c>
      <c r="S54" s="74"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4" s="80" t="str">
        <f>IFERROR((F54*VLOOKUP(D54,Table4[],2,FALSE)/1000)-(H54*VLOOKUP(G54,Table4[],2,FALSE)/1000),"")</f>
        <v/>
      </c>
      <c r="U54" s="120"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4" s="81"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4" s="116" t="str">
        <f t="shared" si="2"/>
        <v>Smart metering - Community Hall</v>
      </c>
      <c r="X54" s="109" t="str">
        <f t="shared" si="3"/>
        <v xml:space="preserve"> - Community Hall</v>
      </c>
      <c r="Y54" s="112" t="str">
        <f t="shared" si="4"/>
        <v xml:space="preserve"> - Community Hall</v>
      </c>
    </row>
    <row r="55" spans="2:25" s="97" customFormat="1" x14ac:dyDescent="0.3">
      <c r="B55" s="123" t="s">
        <v>140</v>
      </c>
      <c r="C55" s="72" t="s">
        <v>20</v>
      </c>
      <c r="D55" s="72"/>
      <c r="E55" s="73"/>
      <c r="F55" s="73"/>
      <c r="G55" s="72"/>
      <c r="H55" s="73"/>
      <c r="I55" s="73" t="s">
        <v>146</v>
      </c>
      <c r="J55" s="78"/>
      <c r="K55" s="107"/>
      <c r="L55" s="75">
        <v>5000</v>
      </c>
      <c r="M55" s="76">
        <v>1000</v>
      </c>
      <c r="N55" s="77">
        <f t="shared" si="0"/>
        <v>6000</v>
      </c>
      <c r="O55" s="125">
        <f t="shared" si="1"/>
        <v>0.2</v>
      </c>
      <c r="P55" s="71"/>
      <c r="Q55" s="130" t="s">
        <v>138</v>
      </c>
      <c r="R55" s="127"/>
      <c r="S55" s="74"/>
      <c r="T55" s="80"/>
      <c r="U55" s="120"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5" s="81"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5" s="116" t="str">
        <f t="shared" si="2"/>
        <v>Project Management - Community Hall</v>
      </c>
      <c r="X55" s="109" t="str">
        <f t="shared" si="3"/>
        <v xml:space="preserve"> - Community Hall</v>
      </c>
      <c r="Y55" s="112" t="str">
        <f t="shared" si="4"/>
        <v xml:space="preserve"> - Community Hall</v>
      </c>
    </row>
    <row r="56" spans="2:25" s="97" customFormat="1" x14ac:dyDescent="0.3">
      <c r="B56" s="123" t="s">
        <v>140</v>
      </c>
      <c r="C56" s="72" t="s">
        <v>115</v>
      </c>
      <c r="D56" s="72" t="s">
        <v>5</v>
      </c>
      <c r="E56" s="73">
        <v>60000</v>
      </c>
      <c r="F56" s="73">
        <v>60000</v>
      </c>
      <c r="G56" s="72" t="s">
        <v>6</v>
      </c>
      <c r="H56" s="73">
        <v>20000</v>
      </c>
      <c r="I56" s="73" t="s">
        <v>174</v>
      </c>
      <c r="J56" s="78" t="s">
        <v>198</v>
      </c>
      <c r="K56" s="107" cm="1">
        <f t="array" ref="K56">IFERROR(_xlfn.LET(_xlpm.txt,J56,_xlpm.chars,MID(_xlpm.txt,_xlfn.SEQUENCE(LEN(_xlpm.txt)),1),_xlpm.num,_xlfn.TEXTJOIN("",TRUE,IF((_xlpm.chars&gt;="0")*(_xlpm.chars&lt;="9")+ (_xlpm.chars="."),_xlpm.chars,"")),--_xlpm.num),"")</f>
        <v>19</v>
      </c>
      <c r="L56" s="75">
        <v>20000</v>
      </c>
      <c r="M56" s="76">
        <v>0</v>
      </c>
      <c r="N56" s="77">
        <f t="shared" ref="N56:N99" si="5">IF(AND(L56="",M56=""),"",L56+M56)</f>
        <v>20000</v>
      </c>
      <c r="O56" s="125">
        <f t="shared" ref="O56:O99" si="6">IFERROR(M56/L56,"")</f>
        <v>0</v>
      </c>
      <c r="P56" s="71">
        <v>5000</v>
      </c>
      <c r="Q56" s="130" t="s">
        <v>138</v>
      </c>
      <c r="R56" s="127">
        <f t="shared" ref="R56:R99" si="7">IFERROR(SUM(N56)/K56,"")</f>
        <v>1052.6315789473683</v>
      </c>
      <c r="S56" s="74"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6" s="80">
        <f>IFERROR((F56*VLOOKUP(D56,Table4[],2,FALSE)/1000)-(H56*VLOOKUP(G56,Table4[],2,FALSE)/1000),"")</f>
        <v>7.0670000000000011</v>
      </c>
      <c r="U56" s="120"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6" s="81"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6" s="116" t="str">
        <f t="shared" si="2"/>
        <v>Air Source Heat Pump (ASHP) - Community Hall</v>
      </c>
      <c r="X56" s="109" t="str">
        <f t="shared" si="3"/>
        <v>Natural Gas - Community Hall</v>
      </c>
      <c r="Y56" s="112" t="str">
        <f t="shared" si="4"/>
        <v>Electricity (incl. T&amp;D) - Community Hall</v>
      </c>
    </row>
    <row r="57" spans="2:25" s="97" customFormat="1" x14ac:dyDescent="0.3">
      <c r="B57" s="71"/>
      <c r="C57" s="72"/>
      <c r="D57" s="72"/>
      <c r="E57" s="73"/>
      <c r="F57" s="73"/>
      <c r="G57" s="72"/>
      <c r="H57" s="73"/>
      <c r="I57" s="73"/>
      <c r="J57" s="78"/>
      <c r="K57" s="107" t="str" cm="1">
        <f t="array" ref="K57">IFERROR(_xlfn.LET(_xlpm.txt,J57,_xlpm.chars,MID(_xlpm.txt,_xlfn.SEQUENCE(LEN(_xlpm.txt)),1),_xlpm.num,_xlfn.TEXTJOIN("",TRUE,IF((_xlpm.chars&gt;="0")*(_xlpm.chars&lt;="9")+ (_xlpm.chars="."),_xlpm.chars,"")),--_xlpm.num),"")</f>
        <v/>
      </c>
      <c r="L57" s="104"/>
      <c r="M57" s="76"/>
      <c r="N57" s="77" t="str">
        <f t="shared" si="5"/>
        <v/>
      </c>
      <c r="O57" s="125" t="str">
        <f t="shared" si="6"/>
        <v/>
      </c>
      <c r="P57" s="71"/>
      <c r="Q57" s="130"/>
      <c r="R57" s="127" t="str">
        <f t="shared" si="7"/>
        <v/>
      </c>
      <c r="S57" s="74"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7" s="80" t="str">
        <f>IFERROR((F57*VLOOKUP(D57,Table4[],2,FALSE)/1000)-(H57*VLOOKUP(G57,Table4[],2,FALSE)/1000),"")</f>
        <v/>
      </c>
      <c r="U57" s="120"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81"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7" s="116" t="str">
        <f t="shared" si="2"/>
        <v xml:space="preserve"> - </v>
      </c>
      <c r="X57" s="109" t="str">
        <f t="shared" si="3"/>
        <v xml:space="preserve"> - </v>
      </c>
      <c r="Y57" s="112" t="str">
        <f t="shared" si="4"/>
        <v xml:space="preserve"> - </v>
      </c>
    </row>
    <row r="58" spans="2:25" s="97" customFormat="1" x14ac:dyDescent="0.3">
      <c r="B58" s="71"/>
      <c r="C58" s="72"/>
      <c r="D58" s="72"/>
      <c r="E58" s="73"/>
      <c r="F58" s="73"/>
      <c r="G58" s="72"/>
      <c r="H58" s="73"/>
      <c r="I58" s="73"/>
      <c r="J58" s="78"/>
      <c r="K58" s="107" t="str" cm="1">
        <f t="array" ref="K58">IFERROR(_xlfn.LET(_xlpm.txt,J58,_xlpm.chars,MID(_xlpm.txt,_xlfn.SEQUENCE(LEN(_xlpm.txt)),1),_xlpm.num,_xlfn.TEXTJOIN("",TRUE,IF((_xlpm.chars&gt;="0")*(_xlpm.chars&lt;="9")+ (_xlpm.chars="."),_xlpm.chars,"")),--_xlpm.num),"")</f>
        <v/>
      </c>
      <c r="L58" s="104"/>
      <c r="M58" s="76"/>
      <c r="N58" s="77" t="str">
        <f t="shared" si="5"/>
        <v/>
      </c>
      <c r="O58" s="125" t="str">
        <f t="shared" si="6"/>
        <v/>
      </c>
      <c r="P58" s="71"/>
      <c r="Q58" s="130"/>
      <c r="R58" s="127" t="str">
        <f t="shared" si="7"/>
        <v/>
      </c>
      <c r="S58" s="74"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8" s="80" t="str">
        <f>IFERROR((F58*VLOOKUP(D58,Table4[],2,FALSE)/1000)-(H58*VLOOKUP(G58,Table4[],2,FALSE)/1000),"")</f>
        <v/>
      </c>
      <c r="U58" s="120"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81"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8" s="116" t="str">
        <f t="shared" si="2"/>
        <v xml:space="preserve"> - </v>
      </c>
      <c r="X58" s="109" t="str">
        <f t="shared" si="3"/>
        <v xml:space="preserve"> - </v>
      </c>
      <c r="Y58" s="112" t="str">
        <f t="shared" si="4"/>
        <v xml:space="preserve"> - </v>
      </c>
    </row>
    <row r="59" spans="2:25" s="97" customFormat="1" x14ac:dyDescent="0.3">
      <c r="B59" s="71"/>
      <c r="C59" s="72"/>
      <c r="D59" s="72"/>
      <c r="E59" s="73"/>
      <c r="F59" s="73"/>
      <c r="G59" s="72"/>
      <c r="H59" s="73"/>
      <c r="I59" s="73"/>
      <c r="J59" s="78"/>
      <c r="K59" s="107" t="str" cm="1">
        <f t="array" ref="K59">IFERROR(_xlfn.LET(_xlpm.txt,J59,_xlpm.chars,MID(_xlpm.txt,_xlfn.SEQUENCE(LEN(_xlpm.txt)),1),_xlpm.num,_xlfn.TEXTJOIN("",TRUE,IF((_xlpm.chars&gt;="0")*(_xlpm.chars&lt;="9")+ (_xlpm.chars="."),_xlpm.chars,"")),--_xlpm.num),"")</f>
        <v/>
      </c>
      <c r="L59" s="104"/>
      <c r="M59" s="76"/>
      <c r="N59" s="77" t="str">
        <f t="shared" si="5"/>
        <v/>
      </c>
      <c r="O59" s="125" t="str">
        <f t="shared" si="6"/>
        <v/>
      </c>
      <c r="P59" s="71"/>
      <c r="Q59" s="130"/>
      <c r="R59" s="127" t="str">
        <f t="shared" si="7"/>
        <v/>
      </c>
      <c r="S59" s="74"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9" s="80" t="str">
        <f>IFERROR((F59*VLOOKUP(D59,Table4[],2,FALSE)/1000)-(H59*VLOOKUP(G59,Table4[],2,FALSE)/1000),"")</f>
        <v/>
      </c>
      <c r="U59" s="120"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81"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9" s="116" t="str">
        <f t="shared" si="2"/>
        <v xml:space="preserve"> - </v>
      </c>
      <c r="X59" s="109" t="str">
        <f t="shared" si="3"/>
        <v xml:space="preserve"> - </v>
      </c>
      <c r="Y59" s="112" t="str">
        <f t="shared" si="4"/>
        <v xml:space="preserve"> - </v>
      </c>
    </row>
    <row r="60" spans="2:25" s="97" customFormat="1" x14ac:dyDescent="0.3">
      <c r="B60" s="71"/>
      <c r="C60" s="72"/>
      <c r="D60" s="72"/>
      <c r="E60" s="73"/>
      <c r="F60" s="73"/>
      <c r="G60" s="72"/>
      <c r="H60" s="73"/>
      <c r="I60" s="73"/>
      <c r="J60" s="78"/>
      <c r="K60" s="107" t="str" cm="1">
        <f t="array" ref="K60">IFERROR(_xlfn.LET(_xlpm.txt,J60,_xlpm.chars,MID(_xlpm.txt,_xlfn.SEQUENCE(LEN(_xlpm.txt)),1),_xlpm.num,_xlfn.TEXTJOIN("",TRUE,IF((_xlpm.chars&gt;="0")*(_xlpm.chars&lt;="9")+ (_xlpm.chars="."),_xlpm.chars,"")),--_xlpm.num),"")</f>
        <v/>
      </c>
      <c r="L60" s="104"/>
      <c r="M60" s="76"/>
      <c r="N60" s="77" t="str">
        <f t="shared" si="5"/>
        <v/>
      </c>
      <c r="O60" s="125" t="str">
        <f t="shared" si="6"/>
        <v/>
      </c>
      <c r="P60" s="71"/>
      <c r="Q60" s="130"/>
      <c r="R60" s="127" t="str">
        <f t="shared" si="7"/>
        <v/>
      </c>
      <c r="S60" s="74"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0" s="80" t="str">
        <f>IFERROR((F60*VLOOKUP(D60,Table4[],2,FALSE)/1000)-(H60*VLOOKUP(G60,Table4[],2,FALSE)/1000),"")</f>
        <v/>
      </c>
      <c r="U60" s="120"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81"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0" s="116" t="str">
        <f t="shared" si="2"/>
        <v xml:space="preserve"> - </v>
      </c>
      <c r="X60" s="109" t="str">
        <f t="shared" si="3"/>
        <v xml:space="preserve"> - </v>
      </c>
      <c r="Y60" s="112" t="str">
        <f t="shared" si="4"/>
        <v xml:space="preserve"> - </v>
      </c>
    </row>
    <row r="61" spans="2:25" s="97" customFormat="1" x14ac:dyDescent="0.3">
      <c r="B61" s="71"/>
      <c r="C61" s="72"/>
      <c r="D61" s="72"/>
      <c r="E61" s="73"/>
      <c r="F61" s="73"/>
      <c r="G61" s="72"/>
      <c r="H61" s="73"/>
      <c r="I61" s="73"/>
      <c r="J61" s="78"/>
      <c r="K61" s="107" t="str" cm="1">
        <f t="array" ref="K61">IFERROR(_xlfn.LET(_xlpm.txt,J61,_xlpm.chars,MID(_xlpm.txt,_xlfn.SEQUENCE(LEN(_xlpm.txt)),1),_xlpm.num,_xlfn.TEXTJOIN("",TRUE,IF((_xlpm.chars&gt;="0")*(_xlpm.chars&lt;="9")+ (_xlpm.chars="."),_xlpm.chars,"")),--_xlpm.num),"")</f>
        <v/>
      </c>
      <c r="L61" s="104"/>
      <c r="M61" s="76"/>
      <c r="N61" s="77" t="str">
        <f t="shared" si="5"/>
        <v/>
      </c>
      <c r="O61" s="125" t="str">
        <f t="shared" si="6"/>
        <v/>
      </c>
      <c r="P61" s="71"/>
      <c r="Q61" s="130"/>
      <c r="R61" s="127" t="str">
        <f t="shared" si="7"/>
        <v/>
      </c>
      <c r="S61" s="74"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1" s="80" t="str">
        <f>IFERROR((F61*VLOOKUP(D61,Table4[],2,FALSE)/1000)-(H61*VLOOKUP(G61,Table4[],2,FALSE)/1000),"")</f>
        <v/>
      </c>
      <c r="U61" s="120"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81"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1" s="116" t="str">
        <f t="shared" si="2"/>
        <v xml:space="preserve"> - </v>
      </c>
      <c r="X61" s="109" t="str">
        <f t="shared" si="3"/>
        <v xml:space="preserve"> - </v>
      </c>
      <c r="Y61" s="112" t="str">
        <f t="shared" si="4"/>
        <v xml:space="preserve"> - </v>
      </c>
    </row>
    <row r="62" spans="2:25" s="97" customFormat="1" x14ac:dyDescent="0.3">
      <c r="B62" s="71"/>
      <c r="C62" s="72"/>
      <c r="D62" s="72"/>
      <c r="E62" s="73"/>
      <c r="F62" s="73"/>
      <c r="G62" s="72"/>
      <c r="H62" s="73"/>
      <c r="I62" s="73"/>
      <c r="J62" s="78"/>
      <c r="K62" s="107" t="str" cm="1">
        <f t="array" ref="K62">IFERROR(_xlfn.LET(_xlpm.txt,J62,_xlpm.chars,MID(_xlpm.txt,_xlfn.SEQUENCE(LEN(_xlpm.txt)),1),_xlpm.num,_xlfn.TEXTJOIN("",TRUE,IF((_xlpm.chars&gt;="0")*(_xlpm.chars&lt;="9")+ (_xlpm.chars="."),_xlpm.chars,"")),--_xlpm.num),"")</f>
        <v/>
      </c>
      <c r="L62" s="104"/>
      <c r="M62" s="76"/>
      <c r="N62" s="77" t="str">
        <f t="shared" si="5"/>
        <v/>
      </c>
      <c r="O62" s="125" t="str">
        <f t="shared" si="6"/>
        <v/>
      </c>
      <c r="P62" s="71"/>
      <c r="Q62" s="130"/>
      <c r="R62" s="127" t="str">
        <f t="shared" si="7"/>
        <v/>
      </c>
      <c r="S62" s="74"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2" s="80" t="str">
        <f>IFERROR((F62*VLOOKUP(D62,Table4[],2,FALSE)/1000)-(H62*VLOOKUP(G62,Table4[],2,FALSE)/1000),"")</f>
        <v/>
      </c>
      <c r="U62" s="120"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81"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2" s="116" t="str">
        <f t="shared" si="2"/>
        <v xml:space="preserve"> - </v>
      </c>
      <c r="X62" s="109" t="str">
        <f t="shared" si="3"/>
        <v xml:space="preserve"> - </v>
      </c>
      <c r="Y62" s="112" t="str">
        <f t="shared" si="4"/>
        <v xml:space="preserve"> - </v>
      </c>
    </row>
    <row r="63" spans="2:25" s="97" customFormat="1" x14ac:dyDescent="0.3">
      <c r="B63" s="71"/>
      <c r="C63" s="72"/>
      <c r="D63" s="72"/>
      <c r="E63" s="73"/>
      <c r="F63" s="73"/>
      <c r="G63" s="72"/>
      <c r="H63" s="73"/>
      <c r="I63" s="73"/>
      <c r="J63" s="78"/>
      <c r="K63" s="107" t="str" cm="1">
        <f t="array" ref="K63">IFERROR(_xlfn.LET(_xlpm.txt,J63,_xlpm.chars,MID(_xlpm.txt,_xlfn.SEQUENCE(LEN(_xlpm.txt)),1),_xlpm.num,_xlfn.TEXTJOIN("",TRUE,IF((_xlpm.chars&gt;="0")*(_xlpm.chars&lt;="9")+ (_xlpm.chars="."),_xlpm.chars,"")),--_xlpm.num),"")</f>
        <v/>
      </c>
      <c r="L63" s="104"/>
      <c r="M63" s="76"/>
      <c r="N63" s="77" t="str">
        <f t="shared" si="5"/>
        <v/>
      </c>
      <c r="O63" s="125" t="str">
        <f t="shared" si="6"/>
        <v/>
      </c>
      <c r="P63" s="71"/>
      <c r="Q63" s="130"/>
      <c r="R63" s="127" t="str">
        <f t="shared" si="7"/>
        <v/>
      </c>
      <c r="S63" s="74"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3" s="80" t="str">
        <f>IFERROR((F63*VLOOKUP(D63,Table4[],2,FALSE)/1000)-(H63*VLOOKUP(G63,Table4[],2,FALSE)/1000),"")</f>
        <v/>
      </c>
      <c r="U63" s="120"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81"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3" s="116" t="str">
        <f t="shared" si="2"/>
        <v xml:space="preserve"> - </v>
      </c>
      <c r="X63" s="109" t="str">
        <f t="shared" si="3"/>
        <v xml:space="preserve"> - </v>
      </c>
      <c r="Y63" s="112" t="str">
        <f t="shared" si="4"/>
        <v xml:space="preserve"> - </v>
      </c>
    </row>
    <row r="64" spans="2:25" s="97" customFormat="1" x14ac:dyDescent="0.3">
      <c r="B64" s="71"/>
      <c r="C64" s="72"/>
      <c r="D64" s="72"/>
      <c r="E64" s="73"/>
      <c r="F64" s="73"/>
      <c r="G64" s="72"/>
      <c r="H64" s="73"/>
      <c r="I64" s="73"/>
      <c r="J64" s="78"/>
      <c r="K64" s="107" t="str" cm="1">
        <f t="array" ref="K64">IFERROR(_xlfn.LET(_xlpm.txt,J64,_xlpm.chars,MID(_xlpm.txt,_xlfn.SEQUENCE(LEN(_xlpm.txt)),1),_xlpm.num,_xlfn.TEXTJOIN("",TRUE,IF((_xlpm.chars&gt;="0")*(_xlpm.chars&lt;="9")+ (_xlpm.chars="."),_xlpm.chars,"")),--_xlpm.num),"")</f>
        <v/>
      </c>
      <c r="L64" s="104"/>
      <c r="M64" s="76"/>
      <c r="N64" s="77" t="str">
        <f t="shared" si="5"/>
        <v/>
      </c>
      <c r="O64" s="125" t="str">
        <f t="shared" si="6"/>
        <v/>
      </c>
      <c r="P64" s="71"/>
      <c r="Q64" s="130"/>
      <c r="R64" s="127" t="str">
        <f t="shared" si="7"/>
        <v/>
      </c>
      <c r="S64" s="74"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4" s="80" t="str">
        <f>IFERROR((F64*VLOOKUP(D64,Table4[],2,FALSE)/1000)-(H64*VLOOKUP(G64,Table4[],2,FALSE)/1000),"")</f>
        <v/>
      </c>
      <c r="U64" s="120"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81"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4" s="116" t="str">
        <f t="shared" si="2"/>
        <v xml:space="preserve"> - </v>
      </c>
      <c r="X64" s="109" t="str">
        <f t="shared" si="3"/>
        <v xml:space="preserve"> - </v>
      </c>
      <c r="Y64" s="112" t="str">
        <f t="shared" si="4"/>
        <v xml:space="preserve"> - </v>
      </c>
    </row>
    <row r="65" spans="2:25" s="97" customFormat="1" x14ac:dyDescent="0.3">
      <c r="B65" s="71"/>
      <c r="C65" s="72"/>
      <c r="D65" s="72"/>
      <c r="E65" s="73"/>
      <c r="F65" s="73"/>
      <c r="G65" s="72"/>
      <c r="H65" s="73"/>
      <c r="I65" s="73"/>
      <c r="J65" s="78"/>
      <c r="K65" s="107" t="str" cm="1">
        <f t="array" ref="K65">IFERROR(_xlfn.LET(_xlpm.txt,J65,_xlpm.chars,MID(_xlpm.txt,_xlfn.SEQUENCE(LEN(_xlpm.txt)),1),_xlpm.num,_xlfn.TEXTJOIN("",TRUE,IF((_xlpm.chars&gt;="0")*(_xlpm.chars&lt;="9")+ (_xlpm.chars="."),_xlpm.chars,"")),--_xlpm.num),"")</f>
        <v/>
      </c>
      <c r="L65" s="104"/>
      <c r="M65" s="76"/>
      <c r="N65" s="77" t="str">
        <f t="shared" si="5"/>
        <v/>
      </c>
      <c r="O65" s="125" t="str">
        <f t="shared" si="6"/>
        <v/>
      </c>
      <c r="P65" s="71"/>
      <c r="Q65" s="130"/>
      <c r="R65" s="127" t="str">
        <f t="shared" si="7"/>
        <v/>
      </c>
      <c r="S65" s="74"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5" s="80" t="str">
        <f>IFERROR((F65*VLOOKUP(D65,Table4[],2,FALSE)/1000)-(H65*VLOOKUP(G65,Table4[],2,FALSE)/1000),"")</f>
        <v/>
      </c>
      <c r="U65" s="120"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81"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5" s="116" t="str">
        <f t="shared" si="2"/>
        <v xml:space="preserve"> - </v>
      </c>
      <c r="X65" s="109" t="str">
        <f t="shared" si="3"/>
        <v xml:space="preserve"> - </v>
      </c>
      <c r="Y65" s="112" t="str">
        <f t="shared" si="4"/>
        <v xml:space="preserve"> - </v>
      </c>
    </row>
    <row r="66" spans="2:25" s="97" customFormat="1" x14ac:dyDescent="0.3">
      <c r="B66" s="71"/>
      <c r="C66" s="72"/>
      <c r="D66" s="72"/>
      <c r="E66" s="73"/>
      <c r="F66" s="73"/>
      <c r="G66" s="72"/>
      <c r="H66" s="73"/>
      <c r="I66" s="73"/>
      <c r="J66" s="78"/>
      <c r="K66" s="107" t="str" cm="1">
        <f t="array" ref="K66">IFERROR(_xlfn.LET(_xlpm.txt,J66,_xlpm.chars,MID(_xlpm.txt,_xlfn.SEQUENCE(LEN(_xlpm.txt)),1),_xlpm.num,_xlfn.TEXTJOIN("",TRUE,IF((_xlpm.chars&gt;="0")*(_xlpm.chars&lt;="9")+ (_xlpm.chars="."),_xlpm.chars,"")),--_xlpm.num),"")</f>
        <v/>
      </c>
      <c r="L66" s="104"/>
      <c r="M66" s="76"/>
      <c r="N66" s="77" t="str">
        <f t="shared" si="5"/>
        <v/>
      </c>
      <c r="O66" s="125" t="str">
        <f t="shared" si="6"/>
        <v/>
      </c>
      <c r="P66" s="71"/>
      <c r="Q66" s="130"/>
      <c r="R66" s="127" t="str">
        <f t="shared" si="7"/>
        <v/>
      </c>
      <c r="S66" s="74"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6" s="80" t="str">
        <f>IFERROR((F66*VLOOKUP(D66,Table4[],2,FALSE)/1000)-(H66*VLOOKUP(G66,Table4[],2,FALSE)/1000),"")</f>
        <v/>
      </c>
      <c r="U66" s="120"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81"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6" s="116" t="str">
        <f t="shared" si="2"/>
        <v xml:space="preserve"> - </v>
      </c>
      <c r="X66" s="109" t="str">
        <f t="shared" si="3"/>
        <v xml:space="preserve"> - </v>
      </c>
      <c r="Y66" s="112" t="str">
        <f t="shared" si="4"/>
        <v xml:space="preserve"> - </v>
      </c>
    </row>
    <row r="67" spans="2:25" s="97" customFormat="1" x14ac:dyDescent="0.3">
      <c r="B67" s="71"/>
      <c r="C67" s="72"/>
      <c r="D67" s="72"/>
      <c r="E67" s="73"/>
      <c r="F67" s="73"/>
      <c r="G67" s="72"/>
      <c r="H67" s="73"/>
      <c r="I67" s="73"/>
      <c r="J67" s="78"/>
      <c r="K67" s="107" t="str" cm="1">
        <f t="array" ref="K67">IFERROR(_xlfn.LET(_xlpm.txt,J67,_xlpm.chars,MID(_xlpm.txt,_xlfn.SEQUENCE(LEN(_xlpm.txt)),1),_xlpm.num,_xlfn.TEXTJOIN("",TRUE,IF((_xlpm.chars&gt;="0")*(_xlpm.chars&lt;="9")+ (_xlpm.chars="."),_xlpm.chars,"")),--_xlpm.num),"")</f>
        <v/>
      </c>
      <c r="L67" s="104"/>
      <c r="M67" s="76"/>
      <c r="N67" s="77" t="str">
        <f t="shared" si="5"/>
        <v/>
      </c>
      <c r="O67" s="125" t="str">
        <f t="shared" si="6"/>
        <v/>
      </c>
      <c r="P67" s="71"/>
      <c r="Q67" s="130"/>
      <c r="R67" s="127" t="str">
        <f t="shared" si="7"/>
        <v/>
      </c>
      <c r="S67" s="74"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7" s="80" t="str">
        <f>IFERROR((F67*VLOOKUP(D67,Table4[],2,FALSE)/1000)-(H67*VLOOKUP(G67,Table4[],2,FALSE)/1000),"")</f>
        <v/>
      </c>
      <c r="U67" s="120"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81"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7" s="116" t="str">
        <f t="shared" si="2"/>
        <v xml:space="preserve"> - </v>
      </c>
      <c r="X67" s="109" t="str">
        <f t="shared" si="3"/>
        <v xml:space="preserve"> - </v>
      </c>
      <c r="Y67" s="112" t="str">
        <f t="shared" si="4"/>
        <v xml:space="preserve"> - </v>
      </c>
    </row>
    <row r="68" spans="2:25" s="97" customFormat="1" x14ac:dyDescent="0.3">
      <c r="B68" s="71"/>
      <c r="C68" s="72"/>
      <c r="D68" s="72"/>
      <c r="E68" s="73"/>
      <c r="F68" s="73"/>
      <c r="G68" s="72"/>
      <c r="H68" s="73"/>
      <c r="I68" s="73"/>
      <c r="J68" s="78"/>
      <c r="K68" s="107" t="str" cm="1">
        <f t="array" ref="K68">IFERROR(_xlfn.LET(_xlpm.txt,J68,_xlpm.chars,MID(_xlpm.txt,_xlfn.SEQUENCE(LEN(_xlpm.txt)),1),_xlpm.num,_xlfn.TEXTJOIN("",TRUE,IF((_xlpm.chars&gt;="0")*(_xlpm.chars&lt;="9")+ (_xlpm.chars="."),_xlpm.chars,"")),--_xlpm.num),"")</f>
        <v/>
      </c>
      <c r="L68" s="104"/>
      <c r="M68" s="76"/>
      <c r="N68" s="77" t="str">
        <f t="shared" si="5"/>
        <v/>
      </c>
      <c r="O68" s="125" t="str">
        <f t="shared" si="6"/>
        <v/>
      </c>
      <c r="P68" s="71"/>
      <c r="Q68" s="130"/>
      <c r="R68" s="127" t="str">
        <f t="shared" si="7"/>
        <v/>
      </c>
      <c r="S68" s="74"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8" s="80" t="str">
        <f>IFERROR((F68*VLOOKUP(D68,Table4[],2,FALSE)/1000)-(H68*VLOOKUP(G68,Table4[],2,FALSE)/1000),"")</f>
        <v/>
      </c>
      <c r="U68" s="120"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81"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8" s="116" t="str">
        <f t="shared" si="2"/>
        <v xml:space="preserve"> - </v>
      </c>
      <c r="X68" s="109" t="str">
        <f t="shared" si="3"/>
        <v xml:space="preserve"> - </v>
      </c>
      <c r="Y68" s="112" t="str">
        <f t="shared" si="4"/>
        <v xml:space="preserve"> - </v>
      </c>
    </row>
    <row r="69" spans="2:25" s="97" customFormat="1" x14ac:dyDescent="0.3">
      <c r="B69" s="71"/>
      <c r="C69" s="72"/>
      <c r="D69" s="72"/>
      <c r="E69" s="73"/>
      <c r="F69" s="73"/>
      <c r="G69" s="72"/>
      <c r="H69" s="73"/>
      <c r="I69" s="73"/>
      <c r="J69" s="78"/>
      <c r="K69" s="107" t="str" cm="1">
        <f t="array" ref="K69">IFERROR(_xlfn.LET(_xlpm.txt,J69,_xlpm.chars,MID(_xlpm.txt,_xlfn.SEQUENCE(LEN(_xlpm.txt)),1),_xlpm.num,_xlfn.TEXTJOIN("",TRUE,IF((_xlpm.chars&gt;="0")*(_xlpm.chars&lt;="9")+ (_xlpm.chars="."),_xlpm.chars,"")),--_xlpm.num),"")</f>
        <v/>
      </c>
      <c r="L69" s="104"/>
      <c r="M69" s="76"/>
      <c r="N69" s="77" t="str">
        <f t="shared" si="5"/>
        <v/>
      </c>
      <c r="O69" s="125" t="str">
        <f t="shared" si="6"/>
        <v/>
      </c>
      <c r="P69" s="71"/>
      <c r="Q69" s="130"/>
      <c r="R69" s="127" t="str">
        <f t="shared" si="7"/>
        <v/>
      </c>
      <c r="S69" s="74"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9" s="80" t="str">
        <f>IFERROR((F69*VLOOKUP(D69,Table4[],2,FALSE)/1000)-(H69*VLOOKUP(G69,Table4[],2,FALSE)/1000),"")</f>
        <v/>
      </c>
      <c r="U69" s="120"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81"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9" s="116" t="str">
        <f t="shared" si="2"/>
        <v xml:space="preserve"> - </v>
      </c>
      <c r="X69" s="109" t="str">
        <f t="shared" si="3"/>
        <v xml:space="preserve"> - </v>
      </c>
      <c r="Y69" s="112" t="str">
        <f t="shared" si="4"/>
        <v xml:space="preserve"> - </v>
      </c>
    </row>
    <row r="70" spans="2:25" s="97" customFormat="1" x14ac:dyDescent="0.3">
      <c r="B70" s="71"/>
      <c r="C70" s="72"/>
      <c r="D70" s="72"/>
      <c r="E70" s="73"/>
      <c r="F70" s="73"/>
      <c r="G70" s="72"/>
      <c r="H70" s="73"/>
      <c r="I70" s="73"/>
      <c r="J70" s="78"/>
      <c r="K70" s="107" t="str" cm="1">
        <f t="array" ref="K70">IFERROR(_xlfn.LET(_xlpm.txt,J70,_xlpm.chars,MID(_xlpm.txt,_xlfn.SEQUENCE(LEN(_xlpm.txt)),1),_xlpm.num,_xlfn.TEXTJOIN("",TRUE,IF((_xlpm.chars&gt;="0")*(_xlpm.chars&lt;="9")+ (_xlpm.chars="."),_xlpm.chars,"")),--_xlpm.num),"")</f>
        <v/>
      </c>
      <c r="L70" s="104"/>
      <c r="M70" s="76"/>
      <c r="N70" s="77" t="str">
        <f t="shared" si="5"/>
        <v/>
      </c>
      <c r="O70" s="125" t="str">
        <f t="shared" si="6"/>
        <v/>
      </c>
      <c r="P70" s="71"/>
      <c r="Q70" s="130"/>
      <c r="R70" s="127" t="str">
        <f t="shared" si="7"/>
        <v/>
      </c>
      <c r="S70" s="74"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0" s="80" t="str">
        <f>IFERROR((F70*VLOOKUP(D70,Table4[],2,FALSE)/1000)-(H70*VLOOKUP(G70,Table4[],2,FALSE)/1000),"")</f>
        <v/>
      </c>
      <c r="U70" s="120"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81"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0" s="116" t="str">
        <f t="shared" si="2"/>
        <v xml:space="preserve"> - </v>
      </c>
      <c r="X70" s="109" t="str">
        <f t="shared" si="3"/>
        <v xml:space="preserve"> - </v>
      </c>
      <c r="Y70" s="112" t="str">
        <f t="shared" si="4"/>
        <v xml:space="preserve"> - </v>
      </c>
    </row>
    <row r="71" spans="2:25" s="97" customFormat="1" x14ac:dyDescent="0.3">
      <c r="B71" s="71"/>
      <c r="C71" s="72"/>
      <c r="D71" s="72"/>
      <c r="E71" s="73"/>
      <c r="F71" s="73"/>
      <c r="G71" s="72"/>
      <c r="H71" s="73"/>
      <c r="I71" s="73"/>
      <c r="J71" s="78"/>
      <c r="K71" s="107" t="str" cm="1">
        <f t="array" ref="K71">IFERROR(_xlfn.LET(_xlpm.txt,J71,_xlpm.chars,MID(_xlpm.txt,_xlfn.SEQUENCE(LEN(_xlpm.txt)),1),_xlpm.num,_xlfn.TEXTJOIN("",TRUE,IF((_xlpm.chars&gt;="0")*(_xlpm.chars&lt;="9")+ (_xlpm.chars="."),_xlpm.chars,"")),--_xlpm.num),"")</f>
        <v/>
      </c>
      <c r="L71" s="104"/>
      <c r="M71" s="76"/>
      <c r="N71" s="77" t="str">
        <f t="shared" si="5"/>
        <v/>
      </c>
      <c r="O71" s="125" t="str">
        <f t="shared" si="6"/>
        <v/>
      </c>
      <c r="P71" s="71"/>
      <c r="Q71" s="130"/>
      <c r="R71" s="127" t="str">
        <f t="shared" si="7"/>
        <v/>
      </c>
      <c r="S71" s="74"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1" s="80" t="str">
        <f>IFERROR((F71*VLOOKUP(D71,Table4[],2,FALSE)/1000)-(H71*VLOOKUP(G71,Table4[],2,FALSE)/1000),"")</f>
        <v/>
      </c>
      <c r="U71" s="120"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81"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1" s="116" t="str">
        <f t="shared" si="2"/>
        <v xml:space="preserve"> - </v>
      </c>
      <c r="X71" s="109" t="str">
        <f t="shared" si="3"/>
        <v xml:space="preserve"> - </v>
      </c>
      <c r="Y71" s="112" t="str">
        <f t="shared" si="4"/>
        <v xml:space="preserve"> - </v>
      </c>
    </row>
    <row r="72" spans="2:25" s="97" customFormat="1" x14ac:dyDescent="0.3">
      <c r="B72" s="71"/>
      <c r="C72" s="72"/>
      <c r="D72" s="72"/>
      <c r="E72" s="73"/>
      <c r="F72" s="73"/>
      <c r="G72" s="72"/>
      <c r="H72" s="73"/>
      <c r="I72" s="73"/>
      <c r="J72" s="78"/>
      <c r="K72" s="107" t="str" cm="1">
        <f t="array" ref="K72">IFERROR(_xlfn.LET(_xlpm.txt,J72,_xlpm.chars,MID(_xlpm.txt,_xlfn.SEQUENCE(LEN(_xlpm.txt)),1),_xlpm.num,_xlfn.TEXTJOIN("",TRUE,IF((_xlpm.chars&gt;="0")*(_xlpm.chars&lt;="9")+ (_xlpm.chars="."),_xlpm.chars,"")),--_xlpm.num),"")</f>
        <v/>
      </c>
      <c r="L72" s="104"/>
      <c r="M72" s="76"/>
      <c r="N72" s="77" t="str">
        <f t="shared" si="5"/>
        <v/>
      </c>
      <c r="O72" s="125" t="str">
        <f t="shared" si="6"/>
        <v/>
      </c>
      <c r="P72" s="71"/>
      <c r="Q72" s="130"/>
      <c r="R72" s="127" t="str">
        <f t="shared" si="7"/>
        <v/>
      </c>
      <c r="S72" s="74"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2" s="80" t="str">
        <f>IFERROR((F72*VLOOKUP(D72,Table4[],2,FALSE)/1000)-(H72*VLOOKUP(G72,Table4[],2,FALSE)/1000),"")</f>
        <v/>
      </c>
      <c r="U72" s="120"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81"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2" s="116" t="str">
        <f t="shared" si="2"/>
        <v xml:space="preserve"> - </v>
      </c>
      <c r="X72" s="109" t="str">
        <f t="shared" si="3"/>
        <v xml:space="preserve"> - </v>
      </c>
      <c r="Y72" s="112" t="str">
        <f t="shared" si="4"/>
        <v xml:space="preserve"> - </v>
      </c>
    </row>
    <row r="73" spans="2:25" s="97" customFormat="1" x14ac:dyDescent="0.3">
      <c r="B73" s="71"/>
      <c r="C73" s="72"/>
      <c r="D73" s="72"/>
      <c r="E73" s="73"/>
      <c r="F73" s="73"/>
      <c r="G73" s="72"/>
      <c r="H73" s="73"/>
      <c r="I73" s="73"/>
      <c r="J73" s="78"/>
      <c r="K73" s="107" t="str" cm="1">
        <f t="array" ref="K73">IFERROR(_xlfn.LET(_xlpm.txt,J73,_xlpm.chars,MID(_xlpm.txt,_xlfn.SEQUENCE(LEN(_xlpm.txt)),1),_xlpm.num,_xlfn.TEXTJOIN("",TRUE,IF((_xlpm.chars&gt;="0")*(_xlpm.chars&lt;="9")+ (_xlpm.chars="."),_xlpm.chars,"")),--_xlpm.num),"")</f>
        <v/>
      </c>
      <c r="L73" s="104"/>
      <c r="M73" s="76"/>
      <c r="N73" s="77" t="str">
        <f t="shared" si="5"/>
        <v/>
      </c>
      <c r="O73" s="125" t="str">
        <f t="shared" si="6"/>
        <v/>
      </c>
      <c r="P73" s="71"/>
      <c r="Q73" s="130"/>
      <c r="R73" s="127" t="str">
        <f t="shared" si="7"/>
        <v/>
      </c>
      <c r="S73" s="74"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3" s="80" t="str">
        <f>IFERROR((F73*VLOOKUP(D73,Table4[],2,FALSE)/1000)-(H73*VLOOKUP(G73,Table4[],2,FALSE)/1000),"")</f>
        <v/>
      </c>
      <c r="U73" s="120"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81"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3" s="116" t="str">
        <f t="shared" si="2"/>
        <v xml:space="preserve"> - </v>
      </c>
      <c r="X73" s="109" t="str">
        <f t="shared" si="3"/>
        <v xml:space="preserve"> - </v>
      </c>
      <c r="Y73" s="112" t="str">
        <f t="shared" si="4"/>
        <v xml:space="preserve"> - </v>
      </c>
    </row>
    <row r="74" spans="2:25" s="97" customFormat="1" x14ac:dyDescent="0.3">
      <c r="B74" s="71"/>
      <c r="C74" s="72"/>
      <c r="D74" s="72"/>
      <c r="E74" s="73"/>
      <c r="F74" s="73"/>
      <c r="G74" s="72"/>
      <c r="H74" s="73"/>
      <c r="I74" s="73"/>
      <c r="J74" s="78"/>
      <c r="K74" s="107" t="str" cm="1">
        <f t="array" ref="K74">IFERROR(_xlfn.LET(_xlpm.txt,J74,_xlpm.chars,MID(_xlpm.txt,_xlfn.SEQUENCE(LEN(_xlpm.txt)),1),_xlpm.num,_xlfn.TEXTJOIN("",TRUE,IF((_xlpm.chars&gt;="0")*(_xlpm.chars&lt;="9")+ (_xlpm.chars="."),_xlpm.chars,"")),--_xlpm.num),"")</f>
        <v/>
      </c>
      <c r="L74" s="104"/>
      <c r="M74" s="76"/>
      <c r="N74" s="77" t="str">
        <f t="shared" si="5"/>
        <v/>
      </c>
      <c r="O74" s="125" t="str">
        <f t="shared" si="6"/>
        <v/>
      </c>
      <c r="P74" s="71"/>
      <c r="Q74" s="130"/>
      <c r="R74" s="127" t="str">
        <f t="shared" si="7"/>
        <v/>
      </c>
      <c r="S74" s="74"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4" s="80" t="str">
        <f>IFERROR((F74*VLOOKUP(D74,Table4[],2,FALSE)/1000)-(H74*VLOOKUP(G74,Table4[],2,FALSE)/1000),"")</f>
        <v/>
      </c>
      <c r="U74" s="120"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81"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4" s="116" t="str">
        <f t="shared" si="2"/>
        <v xml:space="preserve"> - </v>
      </c>
      <c r="X74" s="109" t="str">
        <f t="shared" si="3"/>
        <v xml:space="preserve"> - </v>
      </c>
      <c r="Y74" s="112" t="str">
        <f t="shared" si="4"/>
        <v xml:space="preserve"> - </v>
      </c>
    </row>
    <row r="75" spans="2:25" s="97" customFormat="1" x14ac:dyDescent="0.3">
      <c r="B75" s="71"/>
      <c r="C75" s="72"/>
      <c r="D75" s="72"/>
      <c r="E75" s="73"/>
      <c r="F75" s="73"/>
      <c r="G75" s="72"/>
      <c r="H75" s="73"/>
      <c r="I75" s="73"/>
      <c r="J75" s="78"/>
      <c r="K75" s="107" t="str" cm="1">
        <f t="array" ref="K75">IFERROR(_xlfn.LET(_xlpm.txt,J75,_xlpm.chars,MID(_xlpm.txt,_xlfn.SEQUENCE(LEN(_xlpm.txt)),1),_xlpm.num,_xlfn.TEXTJOIN("",TRUE,IF((_xlpm.chars&gt;="0")*(_xlpm.chars&lt;="9")+ (_xlpm.chars="."),_xlpm.chars,"")),--_xlpm.num),"")</f>
        <v/>
      </c>
      <c r="L75" s="104"/>
      <c r="M75" s="76"/>
      <c r="N75" s="77" t="str">
        <f t="shared" si="5"/>
        <v/>
      </c>
      <c r="O75" s="125" t="str">
        <f t="shared" si="6"/>
        <v/>
      </c>
      <c r="P75" s="71"/>
      <c r="Q75" s="130"/>
      <c r="R75" s="127" t="str">
        <f t="shared" si="7"/>
        <v/>
      </c>
      <c r="S75" s="74"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5" s="80" t="str">
        <f>IFERROR((F75*VLOOKUP(D75,Table4[],2,FALSE)/1000)-(H75*VLOOKUP(G75,Table4[],2,FALSE)/1000),"")</f>
        <v/>
      </c>
      <c r="U75" s="120"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81"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5" s="116" t="str">
        <f t="shared" si="2"/>
        <v xml:space="preserve"> - </v>
      </c>
      <c r="X75" s="109" t="str">
        <f t="shared" si="3"/>
        <v xml:space="preserve"> - </v>
      </c>
      <c r="Y75" s="112" t="str">
        <f t="shared" si="4"/>
        <v xml:space="preserve"> - </v>
      </c>
    </row>
    <row r="76" spans="2:25" s="97" customFormat="1" x14ac:dyDescent="0.3">
      <c r="B76" s="71"/>
      <c r="C76" s="72"/>
      <c r="D76" s="72"/>
      <c r="E76" s="73"/>
      <c r="F76" s="73"/>
      <c r="G76" s="72"/>
      <c r="H76" s="73"/>
      <c r="I76" s="73"/>
      <c r="J76" s="78"/>
      <c r="K76" s="107" t="str" cm="1">
        <f t="array" ref="K76">IFERROR(_xlfn.LET(_xlpm.txt,J76,_xlpm.chars,MID(_xlpm.txt,_xlfn.SEQUENCE(LEN(_xlpm.txt)),1),_xlpm.num,_xlfn.TEXTJOIN("",TRUE,IF((_xlpm.chars&gt;="0")*(_xlpm.chars&lt;="9")+ (_xlpm.chars="."),_xlpm.chars,"")),--_xlpm.num),"")</f>
        <v/>
      </c>
      <c r="L76" s="104"/>
      <c r="M76" s="76"/>
      <c r="N76" s="77" t="str">
        <f t="shared" si="5"/>
        <v/>
      </c>
      <c r="O76" s="125" t="str">
        <f t="shared" si="6"/>
        <v/>
      </c>
      <c r="P76" s="71"/>
      <c r="Q76" s="130"/>
      <c r="R76" s="127" t="str">
        <f t="shared" si="7"/>
        <v/>
      </c>
      <c r="S76" s="74"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6" s="80" t="str">
        <f>IFERROR((F76*VLOOKUP(D76,Table4[],2,FALSE)/1000)-(H76*VLOOKUP(G76,Table4[],2,FALSE)/1000),"")</f>
        <v/>
      </c>
      <c r="U76" s="120"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81"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6" s="116" t="str">
        <f t="shared" si="2"/>
        <v xml:space="preserve"> - </v>
      </c>
      <c r="X76" s="109" t="str">
        <f t="shared" si="3"/>
        <v xml:space="preserve"> - </v>
      </c>
      <c r="Y76" s="112" t="str">
        <f t="shared" si="4"/>
        <v xml:space="preserve"> - </v>
      </c>
    </row>
    <row r="77" spans="2:25" s="97" customFormat="1" x14ac:dyDescent="0.3">
      <c r="B77" s="71"/>
      <c r="C77" s="72"/>
      <c r="D77" s="72"/>
      <c r="E77" s="73"/>
      <c r="F77" s="73"/>
      <c r="G77" s="72"/>
      <c r="H77" s="73"/>
      <c r="I77" s="73"/>
      <c r="J77" s="78"/>
      <c r="K77" s="107" t="str" cm="1">
        <f t="array" ref="K77">IFERROR(_xlfn.LET(_xlpm.txt,J77,_xlpm.chars,MID(_xlpm.txt,_xlfn.SEQUENCE(LEN(_xlpm.txt)),1),_xlpm.num,_xlfn.TEXTJOIN("",TRUE,IF((_xlpm.chars&gt;="0")*(_xlpm.chars&lt;="9")+ (_xlpm.chars="."),_xlpm.chars,"")),--_xlpm.num),"")</f>
        <v/>
      </c>
      <c r="L77" s="104"/>
      <c r="M77" s="76"/>
      <c r="N77" s="77" t="str">
        <f t="shared" si="5"/>
        <v/>
      </c>
      <c r="O77" s="125" t="str">
        <f t="shared" si="6"/>
        <v/>
      </c>
      <c r="P77" s="71"/>
      <c r="Q77" s="130"/>
      <c r="R77" s="127" t="str">
        <f t="shared" si="7"/>
        <v/>
      </c>
      <c r="S77" s="74"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7" s="80" t="str">
        <f>IFERROR((F77*VLOOKUP(D77,Table4[],2,FALSE)/1000)-(H77*VLOOKUP(G77,Table4[],2,FALSE)/1000),"")</f>
        <v/>
      </c>
      <c r="U77" s="120"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81"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7" s="116" t="str">
        <f t="shared" si="2"/>
        <v xml:space="preserve"> - </v>
      </c>
      <c r="X77" s="109" t="str">
        <f t="shared" si="3"/>
        <v xml:space="preserve"> - </v>
      </c>
      <c r="Y77" s="112" t="str">
        <f t="shared" si="4"/>
        <v xml:space="preserve"> - </v>
      </c>
    </row>
    <row r="78" spans="2:25" s="97" customFormat="1" x14ac:dyDescent="0.3">
      <c r="B78" s="71"/>
      <c r="C78" s="72"/>
      <c r="D78" s="72"/>
      <c r="E78" s="73"/>
      <c r="F78" s="73"/>
      <c r="G78" s="72"/>
      <c r="H78" s="73"/>
      <c r="I78" s="73"/>
      <c r="J78" s="78"/>
      <c r="K78" s="107" t="str" cm="1">
        <f t="array" ref="K78">IFERROR(_xlfn.LET(_xlpm.txt,J78,_xlpm.chars,MID(_xlpm.txt,_xlfn.SEQUENCE(LEN(_xlpm.txt)),1),_xlpm.num,_xlfn.TEXTJOIN("",TRUE,IF((_xlpm.chars&gt;="0")*(_xlpm.chars&lt;="9")+ (_xlpm.chars="."),_xlpm.chars,"")),--_xlpm.num),"")</f>
        <v/>
      </c>
      <c r="L78" s="104"/>
      <c r="M78" s="76"/>
      <c r="N78" s="77" t="str">
        <f t="shared" si="5"/>
        <v/>
      </c>
      <c r="O78" s="125" t="str">
        <f t="shared" si="6"/>
        <v/>
      </c>
      <c r="P78" s="71"/>
      <c r="Q78" s="130"/>
      <c r="R78" s="127" t="str">
        <f t="shared" si="7"/>
        <v/>
      </c>
      <c r="S78" s="74"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8" s="80" t="str">
        <f>IFERROR((F78*VLOOKUP(D78,Table4[],2,FALSE)/1000)-(H78*VLOOKUP(G78,Table4[],2,FALSE)/1000),"")</f>
        <v/>
      </c>
      <c r="U78" s="120"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81"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8" s="116" t="str">
        <f t="shared" si="2"/>
        <v xml:space="preserve"> - </v>
      </c>
      <c r="X78" s="109" t="str">
        <f t="shared" si="3"/>
        <v xml:space="preserve"> - </v>
      </c>
      <c r="Y78" s="112" t="str">
        <f t="shared" si="4"/>
        <v xml:space="preserve"> - </v>
      </c>
    </row>
    <row r="79" spans="2:25" s="97" customFormat="1" x14ac:dyDescent="0.3">
      <c r="B79" s="71"/>
      <c r="C79" s="72"/>
      <c r="D79" s="72"/>
      <c r="E79" s="73"/>
      <c r="F79" s="73"/>
      <c r="G79" s="72"/>
      <c r="H79" s="73"/>
      <c r="I79" s="73"/>
      <c r="J79" s="78"/>
      <c r="K79" s="107" t="str" cm="1">
        <f t="array" ref="K79">IFERROR(_xlfn.LET(_xlpm.txt,J79,_xlpm.chars,MID(_xlpm.txt,_xlfn.SEQUENCE(LEN(_xlpm.txt)),1),_xlpm.num,_xlfn.TEXTJOIN("",TRUE,IF((_xlpm.chars&gt;="0")*(_xlpm.chars&lt;="9")+ (_xlpm.chars="."),_xlpm.chars,"")),--_xlpm.num),"")</f>
        <v/>
      </c>
      <c r="L79" s="104"/>
      <c r="M79" s="76"/>
      <c r="N79" s="77" t="str">
        <f t="shared" si="5"/>
        <v/>
      </c>
      <c r="O79" s="125" t="str">
        <f t="shared" si="6"/>
        <v/>
      </c>
      <c r="P79" s="71"/>
      <c r="Q79" s="130"/>
      <c r="R79" s="127" t="str">
        <f t="shared" si="7"/>
        <v/>
      </c>
      <c r="S79" s="74"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9" s="80" t="str">
        <f>IFERROR((F79*VLOOKUP(D79,Table4[],2,FALSE)/1000)-(H79*VLOOKUP(G79,Table4[],2,FALSE)/1000),"")</f>
        <v/>
      </c>
      <c r="U79" s="120"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81"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9" s="116" t="str">
        <f t="shared" si="2"/>
        <v xml:space="preserve"> - </v>
      </c>
      <c r="X79" s="109" t="str">
        <f t="shared" si="3"/>
        <v xml:space="preserve"> - </v>
      </c>
      <c r="Y79" s="112" t="str">
        <f t="shared" si="4"/>
        <v xml:space="preserve"> - </v>
      </c>
    </row>
    <row r="80" spans="2:25" s="97" customFormat="1" x14ac:dyDescent="0.3">
      <c r="B80" s="71"/>
      <c r="C80" s="72"/>
      <c r="D80" s="72"/>
      <c r="E80" s="73"/>
      <c r="F80" s="73"/>
      <c r="G80" s="72"/>
      <c r="H80" s="73"/>
      <c r="I80" s="73"/>
      <c r="J80" s="78"/>
      <c r="K80" s="107" t="str" cm="1">
        <f t="array" ref="K80">IFERROR(_xlfn.LET(_xlpm.txt,J80,_xlpm.chars,MID(_xlpm.txt,_xlfn.SEQUENCE(LEN(_xlpm.txt)),1),_xlpm.num,_xlfn.TEXTJOIN("",TRUE,IF((_xlpm.chars&gt;="0")*(_xlpm.chars&lt;="9")+ (_xlpm.chars="."),_xlpm.chars,"")),--_xlpm.num),"")</f>
        <v/>
      </c>
      <c r="L80" s="104"/>
      <c r="M80" s="76"/>
      <c r="N80" s="77" t="str">
        <f t="shared" si="5"/>
        <v/>
      </c>
      <c r="O80" s="125" t="str">
        <f t="shared" si="6"/>
        <v/>
      </c>
      <c r="P80" s="71"/>
      <c r="Q80" s="130"/>
      <c r="R80" s="127" t="str">
        <f t="shared" si="7"/>
        <v/>
      </c>
      <c r="S80" s="74"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0" s="80" t="str">
        <f>IFERROR((F80*VLOOKUP(D80,Table4[],2,FALSE)/1000)-(H80*VLOOKUP(G80,Table4[],2,FALSE)/1000),"")</f>
        <v/>
      </c>
      <c r="U80" s="120"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81"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0" s="116" t="str">
        <f t="shared" si="2"/>
        <v xml:space="preserve"> - </v>
      </c>
      <c r="X80" s="109" t="str">
        <f t="shared" si="3"/>
        <v xml:space="preserve"> - </v>
      </c>
      <c r="Y80" s="112" t="str">
        <f t="shared" si="4"/>
        <v xml:space="preserve"> - </v>
      </c>
    </row>
    <row r="81" spans="2:25" s="97" customFormat="1" x14ac:dyDescent="0.3">
      <c r="B81" s="71"/>
      <c r="C81" s="72"/>
      <c r="D81" s="72"/>
      <c r="E81" s="73"/>
      <c r="F81" s="73"/>
      <c r="G81" s="72"/>
      <c r="H81" s="73"/>
      <c r="I81" s="73"/>
      <c r="J81" s="78"/>
      <c r="K81" s="107" t="str" cm="1">
        <f t="array" ref="K81">IFERROR(_xlfn.LET(_xlpm.txt,J81,_xlpm.chars,MID(_xlpm.txt,_xlfn.SEQUENCE(LEN(_xlpm.txt)),1),_xlpm.num,_xlfn.TEXTJOIN("",TRUE,IF((_xlpm.chars&gt;="0")*(_xlpm.chars&lt;="9")+ (_xlpm.chars="."),_xlpm.chars,"")),--_xlpm.num),"")</f>
        <v/>
      </c>
      <c r="L81" s="104"/>
      <c r="M81" s="76"/>
      <c r="N81" s="77" t="str">
        <f t="shared" si="5"/>
        <v/>
      </c>
      <c r="O81" s="125" t="str">
        <f t="shared" si="6"/>
        <v/>
      </c>
      <c r="P81" s="71"/>
      <c r="Q81" s="130"/>
      <c r="R81" s="127" t="str">
        <f t="shared" si="7"/>
        <v/>
      </c>
      <c r="S81" s="74"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1" s="80" t="str">
        <f>IFERROR((F81*VLOOKUP(D81,Table4[],2,FALSE)/1000)-(H81*VLOOKUP(G81,Table4[],2,FALSE)/1000),"")</f>
        <v/>
      </c>
      <c r="U81" s="120"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81"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1" s="116" t="str">
        <f t="shared" si="2"/>
        <v xml:space="preserve"> - </v>
      </c>
      <c r="X81" s="109" t="str">
        <f t="shared" si="3"/>
        <v xml:space="preserve"> - </v>
      </c>
      <c r="Y81" s="112" t="str">
        <f t="shared" si="4"/>
        <v xml:space="preserve"> - </v>
      </c>
    </row>
    <row r="82" spans="2:25" s="97" customFormat="1" x14ac:dyDescent="0.3">
      <c r="B82" s="71"/>
      <c r="C82" s="72"/>
      <c r="D82" s="72"/>
      <c r="E82" s="73"/>
      <c r="F82" s="73"/>
      <c r="G82" s="72"/>
      <c r="H82" s="73"/>
      <c r="I82" s="73"/>
      <c r="J82" s="78"/>
      <c r="K82" s="107" t="str" cm="1">
        <f t="array" ref="K82">IFERROR(_xlfn.LET(_xlpm.txt,J82,_xlpm.chars,MID(_xlpm.txt,_xlfn.SEQUENCE(LEN(_xlpm.txt)),1),_xlpm.num,_xlfn.TEXTJOIN("",TRUE,IF((_xlpm.chars&gt;="0")*(_xlpm.chars&lt;="9")+ (_xlpm.chars="."),_xlpm.chars,"")),--_xlpm.num),"")</f>
        <v/>
      </c>
      <c r="L82" s="104"/>
      <c r="M82" s="76"/>
      <c r="N82" s="77" t="str">
        <f t="shared" si="5"/>
        <v/>
      </c>
      <c r="O82" s="125" t="str">
        <f t="shared" si="6"/>
        <v/>
      </c>
      <c r="P82" s="71"/>
      <c r="Q82" s="130"/>
      <c r="R82" s="127" t="str">
        <f t="shared" si="7"/>
        <v/>
      </c>
      <c r="S82" s="74"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2" s="80" t="str">
        <f>IFERROR((F82*VLOOKUP(D82,Table4[],2,FALSE)/1000)-(H82*VLOOKUP(G82,Table4[],2,FALSE)/1000),"")</f>
        <v/>
      </c>
      <c r="U82" s="120"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81"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2" s="116" t="str">
        <f t="shared" si="2"/>
        <v xml:space="preserve"> - </v>
      </c>
      <c r="X82" s="109" t="str">
        <f t="shared" si="3"/>
        <v xml:space="preserve"> - </v>
      </c>
      <c r="Y82" s="112" t="str">
        <f t="shared" si="4"/>
        <v xml:space="preserve"> - </v>
      </c>
    </row>
    <row r="83" spans="2:25" s="97" customFormat="1" x14ac:dyDescent="0.3">
      <c r="B83" s="71"/>
      <c r="C83" s="72"/>
      <c r="D83" s="72"/>
      <c r="E83" s="73"/>
      <c r="F83" s="73"/>
      <c r="G83" s="72"/>
      <c r="H83" s="73"/>
      <c r="I83" s="73"/>
      <c r="J83" s="78"/>
      <c r="K83" s="107" t="str" cm="1">
        <f t="array" ref="K83">IFERROR(_xlfn.LET(_xlpm.txt,J83,_xlpm.chars,MID(_xlpm.txt,_xlfn.SEQUENCE(LEN(_xlpm.txt)),1),_xlpm.num,_xlfn.TEXTJOIN("",TRUE,IF((_xlpm.chars&gt;="0")*(_xlpm.chars&lt;="9")+ (_xlpm.chars="."),_xlpm.chars,"")),--_xlpm.num),"")</f>
        <v/>
      </c>
      <c r="L83" s="104"/>
      <c r="M83" s="76"/>
      <c r="N83" s="77" t="str">
        <f t="shared" si="5"/>
        <v/>
      </c>
      <c r="O83" s="125" t="str">
        <f t="shared" si="6"/>
        <v/>
      </c>
      <c r="P83" s="71"/>
      <c r="Q83" s="130"/>
      <c r="R83" s="127" t="str">
        <f t="shared" si="7"/>
        <v/>
      </c>
      <c r="S83" s="74"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3" s="80" t="str">
        <f>IFERROR((F83*VLOOKUP(D83,Table4[],2,FALSE)/1000)-(H83*VLOOKUP(G83,Table4[],2,FALSE)/1000),"")</f>
        <v/>
      </c>
      <c r="U83" s="120"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81"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3" s="116" t="str">
        <f t="shared" si="2"/>
        <v xml:space="preserve"> - </v>
      </c>
      <c r="X83" s="109" t="str">
        <f t="shared" si="3"/>
        <v xml:space="preserve"> - </v>
      </c>
      <c r="Y83" s="112" t="str">
        <f t="shared" si="4"/>
        <v xml:space="preserve"> - </v>
      </c>
    </row>
    <row r="84" spans="2:25" s="97" customFormat="1" x14ac:dyDescent="0.3">
      <c r="B84" s="71"/>
      <c r="C84" s="72"/>
      <c r="D84" s="72"/>
      <c r="E84" s="73"/>
      <c r="F84" s="73"/>
      <c r="G84" s="72"/>
      <c r="H84" s="73"/>
      <c r="I84" s="73"/>
      <c r="J84" s="78"/>
      <c r="K84" s="107" t="str" cm="1">
        <f t="array" ref="K84">IFERROR(_xlfn.LET(_xlpm.txt,J84,_xlpm.chars,MID(_xlpm.txt,_xlfn.SEQUENCE(LEN(_xlpm.txt)),1),_xlpm.num,_xlfn.TEXTJOIN("",TRUE,IF((_xlpm.chars&gt;="0")*(_xlpm.chars&lt;="9")+ (_xlpm.chars="."),_xlpm.chars,"")),--_xlpm.num),"")</f>
        <v/>
      </c>
      <c r="L84" s="104"/>
      <c r="M84" s="76"/>
      <c r="N84" s="77" t="str">
        <f t="shared" si="5"/>
        <v/>
      </c>
      <c r="O84" s="125" t="str">
        <f t="shared" si="6"/>
        <v/>
      </c>
      <c r="P84" s="71"/>
      <c r="Q84" s="130"/>
      <c r="R84" s="127" t="str">
        <f t="shared" si="7"/>
        <v/>
      </c>
      <c r="S84" s="74"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4" s="80" t="str">
        <f>IFERROR((F84*VLOOKUP(D84,Table4[],2,FALSE)/1000)-(H84*VLOOKUP(G84,Table4[],2,FALSE)/1000),"")</f>
        <v/>
      </c>
      <c r="U84" s="120"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81"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4" s="116" t="str">
        <f t="shared" si="2"/>
        <v xml:space="preserve"> - </v>
      </c>
      <c r="X84" s="109" t="str">
        <f t="shared" si="3"/>
        <v xml:space="preserve"> - </v>
      </c>
      <c r="Y84" s="112" t="str">
        <f t="shared" si="4"/>
        <v xml:space="preserve"> - </v>
      </c>
    </row>
    <row r="85" spans="2:25" s="97" customFormat="1" x14ac:dyDescent="0.3">
      <c r="B85" s="71"/>
      <c r="C85" s="72"/>
      <c r="D85" s="72"/>
      <c r="E85" s="73"/>
      <c r="F85" s="73"/>
      <c r="G85" s="72"/>
      <c r="H85" s="73"/>
      <c r="I85" s="73"/>
      <c r="J85" s="78"/>
      <c r="K85" s="107" t="str" cm="1">
        <f t="array" ref="K85">IFERROR(_xlfn.LET(_xlpm.txt,J85,_xlpm.chars,MID(_xlpm.txt,_xlfn.SEQUENCE(LEN(_xlpm.txt)),1),_xlpm.num,_xlfn.TEXTJOIN("",TRUE,IF((_xlpm.chars&gt;="0")*(_xlpm.chars&lt;="9")+ (_xlpm.chars="."),_xlpm.chars,"")),--_xlpm.num),"")</f>
        <v/>
      </c>
      <c r="L85" s="104"/>
      <c r="M85" s="76"/>
      <c r="N85" s="77" t="str">
        <f t="shared" si="5"/>
        <v/>
      </c>
      <c r="O85" s="125" t="str">
        <f t="shared" si="6"/>
        <v/>
      </c>
      <c r="P85" s="71"/>
      <c r="Q85" s="130"/>
      <c r="R85" s="127" t="str">
        <f t="shared" si="7"/>
        <v/>
      </c>
      <c r="S85" s="74"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5" s="80" t="str">
        <f>IFERROR((F85*VLOOKUP(D85,Table4[],2,FALSE)/1000)-(H85*VLOOKUP(G85,Table4[],2,FALSE)/1000),"")</f>
        <v/>
      </c>
      <c r="U85" s="120"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81"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5" s="116" t="str">
        <f t="shared" si="2"/>
        <v xml:space="preserve"> - </v>
      </c>
      <c r="X85" s="109" t="str">
        <f t="shared" si="3"/>
        <v xml:space="preserve"> - </v>
      </c>
      <c r="Y85" s="112" t="str">
        <f t="shared" si="4"/>
        <v xml:space="preserve"> - </v>
      </c>
    </row>
    <row r="86" spans="2:25" s="97" customFormat="1" x14ac:dyDescent="0.3">
      <c r="B86" s="71"/>
      <c r="C86" s="72"/>
      <c r="D86" s="72"/>
      <c r="E86" s="73"/>
      <c r="F86" s="73"/>
      <c r="G86" s="72"/>
      <c r="H86" s="73"/>
      <c r="I86" s="73"/>
      <c r="J86" s="78"/>
      <c r="K86" s="107" t="str" cm="1">
        <f t="array" ref="K86">IFERROR(_xlfn.LET(_xlpm.txt,J86,_xlpm.chars,MID(_xlpm.txt,_xlfn.SEQUENCE(LEN(_xlpm.txt)),1),_xlpm.num,_xlfn.TEXTJOIN("",TRUE,IF((_xlpm.chars&gt;="0")*(_xlpm.chars&lt;="9")+ (_xlpm.chars="."),_xlpm.chars,"")),--_xlpm.num),"")</f>
        <v/>
      </c>
      <c r="L86" s="104"/>
      <c r="M86" s="76"/>
      <c r="N86" s="77" t="str">
        <f t="shared" si="5"/>
        <v/>
      </c>
      <c r="O86" s="125" t="str">
        <f t="shared" si="6"/>
        <v/>
      </c>
      <c r="P86" s="71"/>
      <c r="Q86" s="130"/>
      <c r="R86" s="127" t="str">
        <f t="shared" si="7"/>
        <v/>
      </c>
      <c r="S86" s="74"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6" s="80" t="str">
        <f>IFERROR((F86*VLOOKUP(D86,Table4[],2,FALSE)/1000)-(H86*VLOOKUP(G86,Table4[],2,FALSE)/1000),"")</f>
        <v/>
      </c>
      <c r="U86" s="120"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81"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6" s="116" t="str">
        <f t="shared" si="2"/>
        <v xml:space="preserve"> - </v>
      </c>
      <c r="X86" s="109" t="str">
        <f t="shared" si="3"/>
        <v xml:space="preserve"> - </v>
      </c>
      <c r="Y86" s="112" t="str">
        <f t="shared" si="4"/>
        <v xml:space="preserve"> - </v>
      </c>
    </row>
    <row r="87" spans="2:25" s="97" customFormat="1" x14ac:dyDescent="0.3">
      <c r="B87" s="71"/>
      <c r="C87" s="72"/>
      <c r="D87" s="72"/>
      <c r="E87" s="73"/>
      <c r="F87" s="73"/>
      <c r="G87" s="72"/>
      <c r="H87" s="73"/>
      <c r="I87" s="73"/>
      <c r="J87" s="78"/>
      <c r="K87" s="107" t="str" cm="1">
        <f t="array" ref="K87">IFERROR(_xlfn.LET(_xlpm.txt,J87,_xlpm.chars,MID(_xlpm.txt,_xlfn.SEQUENCE(LEN(_xlpm.txt)),1),_xlpm.num,_xlfn.TEXTJOIN("",TRUE,IF((_xlpm.chars&gt;="0")*(_xlpm.chars&lt;="9")+ (_xlpm.chars="."),_xlpm.chars,"")),--_xlpm.num),"")</f>
        <v/>
      </c>
      <c r="L87" s="104"/>
      <c r="M87" s="76"/>
      <c r="N87" s="77" t="str">
        <f t="shared" si="5"/>
        <v/>
      </c>
      <c r="O87" s="125" t="str">
        <f t="shared" si="6"/>
        <v/>
      </c>
      <c r="P87" s="71"/>
      <c r="Q87" s="130"/>
      <c r="R87" s="127" t="str">
        <f t="shared" si="7"/>
        <v/>
      </c>
      <c r="S87" s="74"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7" s="80" t="str">
        <f>IFERROR((F87*VLOOKUP(D87,Table4[],2,FALSE)/1000)-(H87*VLOOKUP(G87,Table4[],2,FALSE)/1000),"")</f>
        <v/>
      </c>
      <c r="U87" s="120"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81"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7" s="116" t="str">
        <f t="shared" si="2"/>
        <v xml:space="preserve"> - </v>
      </c>
      <c r="X87" s="109" t="str">
        <f t="shared" si="3"/>
        <v xml:space="preserve"> - </v>
      </c>
      <c r="Y87" s="112" t="str">
        <f t="shared" si="4"/>
        <v xml:space="preserve"> - </v>
      </c>
    </row>
    <row r="88" spans="2:25" s="97" customFormat="1" x14ac:dyDescent="0.3">
      <c r="B88" s="71"/>
      <c r="C88" s="72"/>
      <c r="D88" s="72"/>
      <c r="E88" s="73"/>
      <c r="F88" s="73"/>
      <c r="G88" s="72"/>
      <c r="H88" s="73"/>
      <c r="I88" s="73"/>
      <c r="J88" s="78"/>
      <c r="K88" s="107" t="str" cm="1">
        <f t="array" ref="K88">IFERROR(_xlfn.LET(_xlpm.txt,J88,_xlpm.chars,MID(_xlpm.txt,_xlfn.SEQUENCE(LEN(_xlpm.txt)),1),_xlpm.num,_xlfn.TEXTJOIN("",TRUE,IF((_xlpm.chars&gt;="0")*(_xlpm.chars&lt;="9")+ (_xlpm.chars="."),_xlpm.chars,"")),--_xlpm.num),"")</f>
        <v/>
      </c>
      <c r="L88" s="104"/>
      <c r="M88" s="76"/>
      <c r="N88" s="77" t="str">
        <f t="shared" si="5"/>
        <v/>
      </c>
      <c r="O88" s="125" t="str">
        <f t="shared" si="6"/>
        <v/>
      </c>
      <c r="P88" s="71"/>
      <c r="Q88" s="130"/>
      <c r="R88" s="127" t="str">
        <f t="shared" si="7"/>
        <v/>
      </c>
      <c r="S88" s="74"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8" s="80" t="str">
        <f>IFERROR((F88*VLOOKUP(D88,Table4[],2,FALSE)/1000)-(H88*VLOOKUP(G88,Table4[],2,FALSE)/1000),"")</f>
        <v/>
      </c>
      <c r="U88" s="120"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81"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8" s="116" t="str">
        <f t="shared" si="2"/>
        <v xml:space="preserve"> - </v>
      </c>
      <c r="X88" s="109" t="str">
        <f t="shared" si="3"/>
        <v xml:space="preserve"> - </v>
      </c>
      <c r="Y88" s="112" t="str">
        <f t="shared" si="4"/>
        <v xml:space="preserve"> - </v>
      </c>
    </row>
    <row r="89" spans="2:25" s="97" customFormat="1" x14ac:dyDescent="0.3">
      <c r="B89" s="71"/>
      <c r="C89" s="72"/>
      <c r="D89" s="72"/>
      <c r="E89" s="73"/>
      <c r="F89" s="73"/>
      <c r="G89" s="72"/>
      <c r="H89" s="73"/>
      <c r="I89" s="73"/>
      <c r="J89" s="78"/>
      <c r="K89" s="107" t="str" cm="1">
        <f t="array" ref="K89">IFERROR(_xlfn.LET(_xlpm.txt,J89,_xlpm.chars,MID(_xlpm.txt,_xlfn.SEQUENCE(LEN(_xlpm.txt)),1),_xlpm.num,_xlfn.TEXTJOIN("",TRUE,IF((_xlpm.chars&gt;="0")*(_xlpm.chars&lt;="9")+ (_xlpm.chars="."),_xlpm.chars,"")),--_xlpm.num),"")</f>
        <v/>
      </c>
      <c r="L89" s="104"/>
      <c r="M89" s="76"/>
      <c r="N89" s="77" t="str">
        <f t="shared" si="5"/>
        <v/>
      </c>
      <c r="O89" s="125" t="str">
        <f t="shared" si="6"/>
        <v/>
      </c>
      <c r="P89" s="71"/>
      <c r="Q89" s="130"/>
      <c r="R89" s="127" t="str">
        <f t="shared" si="7"/>
        <v/>
      </c>
      <c r="S89" s="74"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9" s="80" t="str">
        <f>IFERROR((F89*VLOOKUP(D89,Table4[],2,FALSE)/1000)-(H89*VLOOKUP(G89,Table4[],2,FALSE)/1000),"")</f>
        <v/>
      </c>
      <c r="U89" s="120"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81"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9" s="116" t="str">
        <f t="shared" si="2"/>
        <v xml:space="preserve"> - </v>
      </c>
      <c r="X89" s="109" t="str">
        <f t="shared" si="3"/>
        <v xml:space="preserve"> - </v>
      </c>
      <c r="Y89" s="112" t="str">
        <f t="shared" si="4"/>
        <v xml:space="preserve"> - </v>
      </c>
    </row>
    <row r="90" spans="2:25" s="97" customFormat="1" x14ac:dyDescent="0.3">
      <c r="B90" s="71"/>
      <c r="C90" s="72"/>
      <c r="D90" s="72"/>
      <c r="E90" s="73"/>
      <c r="F90" s="73"/>
      <c r="G90" s="72"/>
      <c r="H90" s="73"/>
      <c r="I90" s="73"/>
      <c r="J90" s="78"/>
      <c r="K90" s="107" t="str" cm="1">
        <f t="array" ref="K90">IFERROR(_xlfn.LET(_xlpm.txt,J90,_xlpm.chars,MID(_xlpm.txt,_xlfn.SEQUENCE(LEN(_xlpm.txt)),1),_xlpm.num,_xlfn.TEXTJOIN("",TRUE,IF((_xlpm.chars&gt;="0")*(_xlpm.chars&lt;="9")+ (_xlpm.chars="."),_xlpm.chars,"")),--_xlpm.num),"")</f>
        <v/>
      </c>
      <c r="L90" s="104"/>
      <c r="M90" s="76"/>
      <c r="N90" s="77" t="str">
        <f t="shared" si="5"/>
        <v/>
      </c>
      <c r="O90" s="125" t="str">
        <f t="shared" si="6"/>
        <v/>
      </c>
      <c r="P90" s="71"/>
      <c r="Q90" s="130"/>
      <c r="R90" s="127" t="str">
        <f t="shared" si="7"/>
        <v/>
      </c>
      <c r="S90" s="74"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0" s="80" t="str">
        <f>IFERROR((F90*VLOOKUP(D90,Table4[],2,FALSE)/1000)-(H90*VLOOKUP(G90,Table4[],2,FALSE)/1000),"")</f>
        <v/>
      </c>
      <c r="U90" s="120"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81"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0" s="116" t="str">
        <f t="shared" si="2"/>
        <v xml:space="preserve"> - </v>
      </c>
      <c r="X90" s="109" t="str">
        <f t="shared" si="3"/>
        <v xml:space="preserve"> - </v>
      </c>
      <c r="Y90" s="112" t="str">
        <f t="shared" si="4"/>
        <v xml:space="preserve"> - </v>
      </c>
    </row>
    <row r="91" spans="2:25" s="97" customFormat="1" x14ac:dyDescent="0.3">
      <c r="B91" s="71"/>
      <c r="C91" s="72"/>
      <c r="D91" s="72"/>
      <c r="E91" s="73"/>
      <c r="F91" s="73"/>
      <c r="G91" s="72"/>
      <c r="H91" s="73"/>
      <c r="I91" s="73"/>
      <c r="J91" s="78"/>
      <c r="K91" s="107" t="str" cm="1">
        <f t="array" ref="K91">IFERROR(_xlfn.LET(_xlpm.txt,J91,_xlpm.chars,MID(_xlpm.txt,_xlfn.SEQUENCE(LEN(_xlpm.txt)),1),_xlpm.num,_xlfn.TEXTJOIN("",TRUE,IF((_xlpm.chars&gt;="0")*(_xlpm.chars&lt;="9")+ (_xlpm.chars="."),_xlpm.chars,"")),--_xlpm.num),"")</f>
        <v/>
      </c>
      <c r="L91" s="104"/>
      <c r="M91" s="76"/>
      <c r="N91" s="77" t="str">
        <f t="shared" si="5"/>
        <v/>
      </c>
      <c r="O91" s="125" t="str">
        <f t="shared" si="6"/>
        <v/>
      </c>
      <c r="P91" s="71"/>
      <c r="Q91" s="130"/>
      <c r="R91" s="127" t="str">
        <f t="shared" si="7"/>
        <v/>
      </c>
      <c r="S91" s="74"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1" s="80" t="str">
        <f>IFERROR((F91*VLOOKUP(D91,Table4[],2,FALSE)/1000)-(H91*VLOOKUP(G91,Table4[],2,FALSE)/1000),"")</f>
        <v/>
      </c>
      <c r="U91" s="120"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81"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1" s="116" t="str">
        <f t="shared" si="2"/>
        <v xml:space="preserve"> - </v>
      </c>
      <c r="X91" s="109" t="str">
        <f t="shared" si="3"/>
        <v xml:space="preserve"> - </v>
      </c>
      <c r="Y91" s="112" t="str">
        <f t="shared" si="4"/>
        <v xml:space="preserve"> - </v>
      </c>
    </row>
    <row r="92" spans="2:25" s="97" customFormat="1" x14ac:dyDescent="0.3">
      <c r="B92" s="71"/>
      <c r="C92" s="72"/>
      <c r="D92" s="72"/>
      <c r="E92" s="73"/>
      <c r="F92" s="73"/>
      <c r="G92" s="72"/>
      <c r="H92" s="73"/>
      <c r="I92" s="73"/>
      <c r="J92" s="78"/>
      <c r="K92" s="107" t="str" cm="1">
        <f t="array" ref="K92">IFERROR(_xlfn.LET(_xlpm.txt,J92,_xlpm.chars,MID(_xlpm.txt,_xlfn.SEQUENCE(LEN(_xlpm.txt)),1),_xlpm.num,_xlfn.TEXTJOIN("",TRUE,IF((_xlpm.chars&gt;="0")*(_xlpm.chars&lt;="9")+ (_xlpm.chars="."),_xlpm.chars,"")),--_xlpm.num),"")</f>
        <v/>
      </c>
      <c r="L92" s="104"/>
      <c r="M92" s="76"/>
      <c r="N92" s="77" t="str">
        <f t="shared" si="5"/>
        <v/>
      </c>
      <c r="O92" s="125" t="str">
        <f t="shared" si="6"/>
        <v/>
      </c>
      <c r="P92" s="71"/>
      <c r="Q92" s="130"/>
      <c r="R92" s="127" t="str">
        <f t="shared" si="7"/>
        <v/>
      </c>
      <c r="S92" s="74"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2" s="80" t="str">
        <f>IFERROR((F92*VLOOKUP(D92,Table4[],2,FALSE)/1000)-(H92*VLOOKUP(G92,Table4[],2,FALSE)/1000),"")</f>
        <v/>
      </c>
      <c r="U92" s="120"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81"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2" s="116" t="str">
        <f t="shared" si="2"/>
        <v xml:space="preserve"> - </v>
      </c>
      <c r="X92" s="109" t="str">
        <f t="shared" si="3"/>
        <v xml:space="preserve"> - </v>
      </c>
      <c r="Y92" s="112" t="str">
        <f t="shared" si="4"/>
        <v xml:space="preserve"> - </v>
      </c>
    </row>
    <row r="93" spans="2:25" s="97" customFormat="1" x14ac:dyDescent="0.3">
      <c r="B93" s="71"/>
      <c r="C93" s="72"/>
      <c r="D93" s="72"/>
      <c r="E93" s="73"/>
      <c r="F93" s="73"/>
      <c r="G93" s="72"/>
      <c r="H93" s="73"/>
      <c r="I93" s="73"/>
      <c r="J93" s="78"/>
      <c r="K93" s="107" t="str" cm="1">
        <f t="array" ref="K93">IFERROR(_xlfn.LET(_xlpm.txt,J93,_xlpm.chars,MID(_xlpm.txt,_xlfn.SEQUENCE(LEN(_xlpm.txt)),1),_xlpm.num,_xlfn.TEXTJOIN("",TRUE,IF((_xlpm.chars&gt;="0")*(_xlpm.chars&lt;="9")+ (_xlpm.chars="."),_xlpm.chars,"")),--_xlpm.num),"")</f>
        <v/>
      </c>
      <c r="L93" s="104"/>
      <c r="M93" s="76"/>
      <c r="N93" s="77" t="str">
        <f t="shared" si="5"/>
        <v/>
      </c>
      <c r="O93" s="125" t="str">
        <f t="shared" si="6"/>
        <v/>
      </c>
      <c r="P93" s="71"/>
      <c r="Q93" s="130"/>
      <c r="R93" s="127" t="str">
        <f t="shared" si="7"/>
        <v/>
      </c>
      <c r="S93" s="74"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3" s="80" t="str">
        <f>IFERROR((F93*VLOOKUP(D93,Table4[],2,FALSE)/1000)-(H93*VLOOKUP(G93,Table4[],2,FALSE)/1000),"")</f>
        <v/>
      </c>
      <c r="U93" s="120"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81"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3" s="116" t="str">
        <f t="shared" si="2"/>
        <v xml:space="preserve"> - </v>
      </c>
      <c r="X93" s="109" t="str">
        <f t="shared" si="3"/>
        <v xml:space="preserve"> - </v>
      </c>
      <c r="Y93" s="112" t="str">
        <f t="shared" si="4"/>
        <v xml:space="preserve"> - </v>
      </c>
    </row>
    <row r="94" spans="2:25" s="97" customFormat="1" x14ac:dyDescent="0.3">
      <c r="B94" s="71"/>
      <c r="C94" s="72"/>
      <c r="D94" s="72"/>
      <c r="E94" s="73"/>
      <c r="F94" s="73"/>
      <c r="G94" s="72"/>
      <c r="H94" s="73"/>
      <c r="I94" s="73"/>
      <c r="J94" s="78"/>
      <c r="K94" s="107" t="str" cm="1">
        <f t="array" ref="K94">IFERROR(_xlfn.LET(_xlpm.txt,J94,_xlpm.chars,MID(_xlpm.txt,_xlfn.SEQUENCE(LEN(_xlpm.txt)),1),_xlpm.num,_xlfn.TEXTJOIN("",TRUE,IF((_xlpm.chars&gt;="0")*(_xlpm.chars&lt;="9")+ (_xlpm.chars="."),_xlpm.chars,"")),--_xlpm.num),"")</f>
        <v/>
      </c>
      <c r="L94" s="104"/>
      <c r="M94" s="76"/>
      <c r="N94" s="77" t="str">
        <f t="shared" si="5"/>
        <v/>
      </c>
      <c r="O94" s="125" t="str">
        <f t="shared" si="6"/>
        <v/>
      </c>
      <c r="P94" s="71"/>
      <c r="Q94" s="130"/>
      <c r="R94" s="127" t="str">
        <f t="shared" si="7"/>
        <v/>
      </c>
      <c r="S94" s="74"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4" s="80" t="str">
        <f>IFERROR((F94*VLOOKUP(D94,Table4[],2,FALSE)/1000)-(H94*VLOOKUP(G94,Table4[],2,FALSE)/1000),"")</f>
        <v/>
      </c>
      <c r="U94" s="120"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81"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4" s="116" t="str">
        <f t="shared" si="2"/>
        <v xml:space="preserve"> - </v>
      </c>
      <c r="X94" s="109" t="str">
        <f t="shared" si="3"/>
        <v xml:space="preserve"> - </v>
      </c>
      <c r="Y94" s="112" t="str">
        <f t="shared" si="4"/>
        <v xml:space="preserve"> - </v>
      </c>
    </row>
    <row r="95" spans="2:25" s="97" customFormat="1" x14ac:dyDescent="0.3">
      <c r="B95" s="71"/>
      <c r="C95" s="72"/>
      <c r="D95" s="72"/>
      <c r="E95" s="73"/>
      <c r="F95" s="73"/>
      <c r="G95" s="72"/>
      <c r="H95" s="73"/>
      <c r="I95" s="73"/>
      <c r="J95" s="78"/>
      <c r="K95" s="107" t="str" cm="1">
        <f t="array" ref="K95">IFERROR(_xlfn.LET(_xlpm.txt,J95,_xlpm.chars,MID(_xlpm.txt,_xlfn.SEQUENCE(LEN(_xlpm.txt)),1),_xlpm.num,_xlfn.TEXTJOIN("",TRUE,IF((_xlpm.chars&gt;="0")*(_xlpm.chars&lt;="9")+ (_xlpm.chars="."),_xlpm.chars,"")),--_xlpm.num),"")</f>
        <v/>
      </c>
      <c r="L95" s="104"/>
      <c r="M95" s="76"/>
      <c r="N95" s="77" t="str">
        <f t="shared" si="5"/>
        <v/>
      </c>
      <c r="O95" s="125" t="str">
        <f t="shared" si="6"/>
        <v/>
      </c>
      <c r="P95" s="71"/>
      <c r="Q95" s="130"/>
      <c r="R95" s="127" t="str">
        <f t="shared" si="7"/>
        <v/>
      </c>
      <c r="S95" s="74"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5" s="80" t="str">
        <f>IFERROR((F95*VLOOKUP(D95,Table4[],2,FALSE)/1000)-(H95*VLOOKUP(G95,Table4[],2,FALSE)/1000),"")</f>
        <v/>
      </c>
      <c r="U95" s="120"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81"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5" s="116" t="str">
        <f t="shared" si="2"/>
        <v xml:space="preserve"> - </v>
      </c>
      <c r="X95" s="109" t="str">
        <f t="shared" si="3"/>
        <v xml:space="preserve"> - </v>
      </c>
      <c r="Y95" s="112" t="str">
        <f t="shared" si="4"/>
        <v xml:space="preserve"> - </v>
      </c>
    </row>
    <row r="96" spans="2:25" s="97" customFormat="1" x14ac:dyDescent="0.3">
      <c r="B96" s="71"/>
      <c r="C96" s="72"/>
      <c r="D96" s="72"/>
      <c r="E96" s="73"/>
      <c r="F96" s="73"/>
      <c r="G96" s="72"/>
      <c r="H96" s="73"/>
      <c r="I96" s="73"/>
      <c r="J96" s="78"/>
      <c r="K96" s="107" t="str" cm="1">
        <f t="array" ref="K96">IFERROR(_xlfn.LET(_xlpm.txt,J96,_xlpm.chars,MID(_xlpm.txt,_xlfn.SEQUENCE(LEN(_xlpm.txt)),1),_xlpm.num,_xlfn.TEXTJOIN("",TRUE,IF((_xlpm.chars&gt;="0")*(_xlpm.chars&lt;="9")+ (_xlpm.chars="."),_xlpm.chars,"")),--_xlpm.num),"")</f>
        <v/>
      </c>
      <c r="L96" s="104"/>
      <c r="M96" s="76"/>
      <c r="N96" s="77" t="str">
        <f t="shared" si="5"/>
        <v/>
      </c>
      <c r="O96" s="125" t="str">
        <f t="shared" si="6"/>
        <v/>
      </c>
      <c r="P96" s="71"/>
      <c r="Q96" s="130"/>
      <c r="R96" s="127" t="str">
        <f t="shared" si="7"/>
        <v/>
      </c>
      <c r="S96" s="74"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6" s="80" t="str">
        <f>IFERROR((F96*VLOOKUP(D96,Table4[],2,FALSE)/1000)-(H96*VLOOKUP(G96,Table4[],2,FALSE)/1000),"")</f>
        <v/>
      </c>
      <c r="U96" s="120"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81"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6" s="116" t="str">
        <f t="shared" si="2"/>
        <v xml:space="preserve"> - </v>
      </c>
      <c r="X96" s="109" t="str">
        <f t="shared" si="3"/>
        <v xml:space="preserve"> - </v>
      </c>
      <c r="Y96" s="112" t="str">
        <f t="shared" si="4"/>
        <v xml:space="preserve"> - </v>
      </c>
    </row>
    <row r="97" spans="2:25" s="97" customFormat="1" x14ac:dyDescent="0.3">
      <c r="B97" s="71"/>
      <c r="C97" s="72"/>
      <c r="D97" s="72"/>
      <c r="E97" s="73"/>
      <c r="F97" s="73"/>
      <c r="G97" s="72"/>
      <c r="H97" s="73"/>
      <c r="I97" s="73"/>
      <c r="J97" s="78"/>
      <c r="K97" s="107" t="str" cm="1">
        <f t="array" ref="K97">IFERROR(_xlfn.LET(_xlpm.txt,J97,_xlpm.chars,MID(_xlpm.txt,_xlfn.SEQUENCE(LEN(_xlpm.txt)),1),_xlpm.num,_xlfn.TEXTJOIN("",TRUE,IF((_xlpm.chars&gt;="0")*(_xlpm.chars&lt;="9")+ (_xlpm.chars="."),_xlpm.chars,"")),--_xlpm.num),"")</f>
        <v/>
      </c>
      <c r="L97" s="104"/>
      <c r="M97" s="76"/>
      <c r="N97" s="77" t="str">
        <f t="shared" si="5"/>
        <v/>
      </c>
      <c r="O97" s="125" t="str">
        <f t="shared" si="6"/>
        <v/>
      </c>
      <c r="P97" s="71"/>
      <c r="Q97" s="130"/>
      <c r="R97" s="127" t="str">
        <f t="shared" si="7"/>
        <v/>
      </c>
      <c r="S97" s="74"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7" s="80" t="str">
        <f>IFERROR((F97*VLOOKUP(D97,Table4[],2,FALSE)/1000)-(H97*VLOOKUP(G97,Table4[],2,FALSE)/1000),"")</f>
        <v/>
      </c>
      <c r="U97" s="120"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81"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7" s="116" t="str">
        <f t="shared" si="2"/>
        <v xml:space="preserve"> - </v>
      </c>
      <c r="X97" s="109" t="str">
        <f t="shared" si="3"/>
        <v xml:space="preserve"> - </v>
      </c>
      <c r="Y97" s="112" t="str">
        <f t="shared" si="4"/>
        <v xml:space="preserve"> - </v>
      </c>
    </row>
    <row r="98" spans="2:25" s="97" customFormat="1" x14ac:dyDescent="0.3">
      <c r="B98" s="71"/>
      <c r="C98" s="72"/>
      <c r="D98" s="72"/>
      <c r="E98" s="73"/>
      <c r="F98" s="73"/>
      <c r="G98" s="72"/>
      <c r="H98" s="73"/>
      <c r="I98" s="73"/>
      <c r="J98" s="78"/>
      <c r="K98" s="107" t="str" cm="1">
        <f t="array" ref="K98">IFERROR(_xlfn.LET(_xlpm.txt,J98,_xlpm.chars,MID(_xlpm.txt,_xlfn.SEQUENCE(LEN(_xlpm.txt)),1),_xlpm.num,_xlfn.TEXTJOIN("",TRUE,IF((_xlpm.chars&gt;="0")*(_xlpm.chars&lt;="9")+ (_xlpm.chars="."),_xlpm.chars,"")),--_xlpm.num),"")</f>
        <v/>
      </c>
      <c r="L98" s="104"/>
      <c r="M98" s="76"/>
      <c r="N98" s="77" t="str">
        <f t="shared" si="5"/>
        <v/>
      </c>
      <c r="O98" s="125" t="str">
        <f t="shared" si="6"/>
        <v/>
      </c>
      <c r="P98" s="71"/>
      <c r="Q98" s="130"/>
      <c r="R98" s="127" t="str">
        <f t="shared" si="7"/>
        <v/>
      </c>
      <c r="S98" s="74"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8" s="80" t="str">
        <f>IFERROR((F98*VLOOKUP(D98,Table4[],2,FALSE)/1000)-(H98*VLOOKUP(G98,Table4[],2,FALSE)/1000),"")</f>
        <v/>
      </c>
      <c r="U98" s="120"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81"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8" s="116" t="str">
        <f t="shared" si="2"/>
        <v xml:space="preserve"> - </v>
      </c>
      <c r="X98" s="109" t="str">
        <f t="shared" si="3"/>
        <v xml:space="preserve"> - </v>
      </c>
      <c r="Y98" s="112" t="str">
        <f t="shared" si="4"/>
        <v xml:space="preserve"> - </v>
      </c>
    </row>
    <row r="99" spans="2:25" s="97" customFormat="1" x14ac:dyDescent="0.3">
      <c r="B99" s="82"/>
      <c r="C99" s="83"/>
      <c r="D99" s="84"/>
      <c r="E99" s="83"/>
      <c r="F99" s="83"/>
      <c r="G99" s="84"/>
      <c r="H99" s="83"/>
      <c r="I99" s="83"/>
      <c r="J99" s="87"/>
      <c r="K99" s="108" t="str" cm="1">
        <f t="array" ref="K99">IFERROR(_xlfn.LET(_xlpm.txt,J99,_xlpm.chars,MID(_xlpm.txt,_xlfn.SEQUENCE(LEN(_xlpm.txt)),1),_xlpm.num,_xlfn.TEXTJOIN("",TRUE,IF((_xlpm.chars&gt;="0")*(_xlpm.chars&lt;="9")+ (_xlpm.chars="."),_xlpm.chars,"")),--_xlpm.num),"")</f>
        <v/>
      </c>
      <c r="L99" s="105"/>
      <c r="M99" s="86"/>
      <c r="N99" s="77" t="str">
        <f t="shared" si="5"/>
        <v/>
      </c>
      <c r="O99" s="125" t="str">
        <f t="shared" si="6"/>
        <v/>
      </c>
      <c r="P99" s="82"/>
      <c r="Q99" s="131"/>
      <c r="R99" s="128" t="str">
        <f t="shared" si="7"/>
        <v/>
      </c>
      <c r="S99" s="85"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9" s="89" t="str">
        <f>IFERROR((F99*VLOOKUP(D99,Table4[],2,FALSE)/1000)-(H99*VLOOKUP(G99,Table4[],2,FALSE)/1000),"")</f>
        <v/>
      </c>
      <c r="U99" s="121"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90"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9" s="117" t="str">
        <f t="shared" si="2"/>
        <v xml:space="preserve"> - </v>
      </c>
      <c r="X99" s="113" t="str">
        <f t="shared" si="3"/>
        <v xml:space="preserve"> - </v>
      </c>
      <c r="Y99" s="114" t="str">
        <f t="shared" si="4"/>
        <v xml:space="preserve"> - </v>
      </c>
    </row>
    <row r="100" spans="2:25" x14ac:dyDescent="0.3"/>
    <row r="101" spans="2:25" ht="15.6" x14ac:dyDescent="0.3">
      <c r="B101" s="35" t="s">
        <v>79</v>
      </c>
    </row>
    <row r="102" spans="2:25" ht="15.6" x14ac:dyDescent="0.3">
      <c r="B102" s="35"/>
    </row>
    <row r="103" spans="2:25" x14ac:dyDescent="0.3">
      <c r="B103" s="34" t="s">
        <v>104</v>
      </c>
    </row>
    <row r="104" spans="2:25" x14ac:dyDescent="0.3"/>
    <row r="105" spans="2:25" x14ac:dyDescent="0.3">
      <c r="C105" s="50" t="s">
        <v>91</v>
      </c>
      <c r="D105" s="50" t="s">
        <v>92</v>
      </c>
    </row>
    <row r="106" spans="2:25" ht="40.5" customHeight="1" x14ac:dyDescent="0.3">
      <c r="B106" s="51" t="s">
        <v>71</v>
      </c>
      <c r="C106" s="52">
        <f>SUMIFS($N$50:$N$99,$C$50:$C$99,Aux_2!$D$3)</f>
        <v>180000</v>
      </c>
      <c r="D106" s="53" t="s">
        <v>187</v>
      </c>
    </row>
    <row r="107" spans="2:25" ht="40.5" customHeight="1" x14ac:dyDescent="0.3">
      <c r="B107" s="51" t="s">
        <v>114</v>
      </c>
      <c r="C107" s="52">
        <f>SUMIFS($P$50:$P$99,$C$50:$C$99,Aux_2!$D$3)</f>
        <v>7621</v>
      </c>
      <c r="D107" s="53" t="s">
        <v>105</v>
      </c>
    </row>
    <row r="108" spans="2:25" ht="40.5" customHeight="1" x14ac:dyDescent="0.3">
      <c r="B108" s="51" t="s">
        <v>72</v>
      </c>
      <c r="C108" s="52">
        <f>IFERROR(C106/C107,0)</f>
        <v>23.618947644666054</v>
      </c>
      <c r="D108" s="53" t="s">
        <v>106</v>
      </c>
    </row>
    <row r="109" spans="2:25" ht="40.5" customHeight="1" x14ac:dyDescent="0.3">
      <c r="B109" s="51" t="s">
        <v>73</v>
      </c>
      <c r="C109" s="52">
        <f>MAX(C108-10,0)</f>
        <v>13.618947644666054</v>
      </c>
      <c r="D109" s="53" t="s">
        <v>107</v>
      </c>
    </row>
    <row r="110" spans="2:25" ht="48" customHeight="1" x14ac:dyDescent="0.3">
      <c r="B110" s="51" t="s">
        <v>74</v>
      </c>
      <c r="C110" s="132">
        <f>IFERROR(C109/C108,0)</f>
        <v>0.57661111111111107</v>
      </c>
      <c r="D110" s="53" t="s">
        <v>108</v>
      </c>
    </row>
    <row r="111" spans="2:25" ht="40.5" customHeight="1" x14ac:dyDescent="0.3">
      <c r="B111" s="51" t="s">
        <v>75</v>
      </c>
      <c r="C111" s="52">
        <f>IFERROR(IF(OR(Aux_2!$R$9=Aux_2!$Q$6,Aux_2!$R$9=Aux_2!$Q$3),MIN(C110,0.4)*$C$106,$C$106),0)</f>
        <v>0</v>
      </c>
      <c r="D111" s="53" t="s">
        <v>109</v>
      </c>
    </row>
    <row r="112" spans="2:25" ht="40.5" customHeight="1" x14ac:dyDescent="0.3">
      <c r="B112" s="51" t="s">
        <v>76</v>
      </c>
      <c r="C112" s="52">
        <f>C106-C111</f>
        <v>180000</v>
      </c>
      <c r="D112" s="53" t="s">
        <v>110</v>
      </c>
    </row>
    <row r="113" x14ac:dyDescent="0.3"/>
    <row r="119" ht="43.5" hidden="1" customHeight="1" x14ac:dyDescent="0.3"/>
    <row r="120" x14ac:dyDescent="0.3"/>
    <row r="121" x14ac:dyDescent="0.3"/>
    <row r="122" x14ac:dyDescent="0.3"/>
  </sheetData>
  <sheetProtection algorithmName="SHA-512" hashValue="KrptWBUqgG5ELLsinKkGGKzc77gTd0/1SExL0bYslinn+P8fHlQIocmDkbtxV0reZ3W/1GhDIxlxLJxZHf+axw==" saltValue="16mwgl0BGdD+BOpMj2XgvA==" spinCount="100000" sheet="1" objects="1" scenarios="1" selectLockedCells="1" selectUnlockedCells="1"/>
  <protectedRanges>
    <protectedRange sqref="B15:B23" name="Range1"/>
    <protectedRange sqref="C15:D23" name="Range1_1"/>
    <protectedRange sqref="B14" name="Range1_2"/>
    <protectedRange sqref="C14:D14" name="Range1_1_1"/>
  </protectedRanges>
  <conditionalFormatting sqref="C11">
    <cfRule type="cellIs" dxfId="25" priority="10" operator="equal">
      <formula>"Table is filled out correctly"</formula>
    </cfRule>
    <cfRule type="cellIs" dxfId="24" priority="11" operator="equal">
      <formula>"Error: A Lead Applicant must be listed and have an Organisation Type completed."</formula>
    </cfRule>
  </conditionalFormatting>
  <conditionalFormatting sqref="R50:R99 T50:T99">
    <cfRule type="expression" dxfId="23" priority="12">
      <formula>$K50=""</formula>
    </cfRule>
  </conditionalFormatting>
  <conditionalFormatting sqref="U50:V99">
    <cfRule type="cellIs" dxfId="21" priority="1" operator="equal">
      <formula>"OK"</formula>
    </cfRule>
    <cfRule type="cellIs" dxfId="20" priority="2" operator="equal">
      <formula>"ERROR: Enter Cost and Organisation Responsible"</formula>
    </cfRule>
    <cfRule type="cellIs" dxfId="19" priority="3" operator="equal">
      <formula>"ERROR: Pre- and Post-SLES Energy Type required"</formula>
    </cfRule>
    <cfRule type="cellIs" dxfId="18" priority="4" operator="equal">
      <formula>"ERROR: Enter baseline demand, displaced energy and post-SLES input"</formula>
    </cfRule>
    <cfRule type="cellIs" dxfId="17" priority="5" operator="equal">
      <formula>"ERROR: Enter Size, Projected Annual Savings and Organisation Responsible"</formula>
    </cfRule>
    <cfRule type="cellIs" dxfId="16" priority="6" operator="equal">
      <formula>"ERROR: Site/Building and Project Measure required"</formula>
    </cfRule>
    <cfRule type="cellIs" dxfId="15" priority="7" operator="equal">
      <formula>"WARNING: Potential duplicate CAPEX and Post-SLES Energy Input"</formula>
    </cfRule>
    <cfRule type="cellIs" dxfId="14" priority="8" operator="equal">
      <formula>"WARNING: Potential duplicate CAPEX"</formula>
    </cfRule>
    <cfRule type="cellIs" dxfId="13" priority="9" operator="equal">
      <formula>"WARNING: Potential duplicate Post-SLES Energy Input"</formula>
    </cfRule>
  </conditionalFormatting>
  <dataValidations count="5">
    <dataValidation type="list" allowBlank="1" showInputMessage="1" showErrorMessage="1" sqref="Q50:Q99" xr:uid="{8E20EE23-0CAF-426D-BC80-34EEE5E22657}">
      <formula1>$B$14:$B$23</formula1>
    </dataValidation>
    <dataValidation type="decimal" allowBlank="1" showInputMessage="1" showErrorMessage="1" sqref="P56:P99 H50:H99 F50:F99 P52:P53" xr:uid="{B5FC9843-87F8-4F10-9CD4-A4A6CB86A9FF}">
      <formula1>0</formula1>
      <formula2>9.99999999999999E+39</formula2>
    </dataValidation>
    <dataValidation type="decimal" allowBlank="1" showInputMessage="1" showErrorMessage="1" sqref="M56:M99 L57:L99 L52:M53" xr:uid="{349A412C-1628-481B-9A1B-266033F085D1}">
      <formula1>0</formula1>
      <formula2>9.99999999999999E+44</formula2>
    </dataValidation>
    <dataValidation type="list" allowBlank="1" showInputMessage="1" showErrorMessage="1" sqref="C14:C23" xr:uid="{D99DADAD-18E2-4F05-9EC5-CD6756A8792A}">
      <formula1>"Public Sector, Social Enterprise,Community Organisation,SME"</formula1>
    </dataValidation>
    <dataValidation type="list" allowBlank="1" showInputMessage="1" showErrorMessage="1" sqref="D14:D23" xr:uid="{DC7E5544-757B-4B23-AD91-8D7786B18F6D}">
      <formula1>"Lead Applicant,Partner"</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3" id="{91DCAC79-A3B4-4A85-B73A-AE8B506CFEE6}">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976DBC39-7AC5-40B9-9241-9268FDE63F01}">
          <x14:formula1>
            <xm:f>Aux_2!$F$3:$F$18</xm:f>
          </x14:formula1>
          <xm:sqref>D50:D99 G50:G99</xm:sqref>
        </x14:dataValidation>
        <x14:dataValidation type="list" allowBlank="1" showInputMessage="1" showErrorMessage="1" xr:uid="{259E333D-775F-4E23-85C8-649F117471E3}">
          <x14:formula1>
            <xm:f>Aux_2!$D$3:$D$32</xm:f>
          </x14:formula1>
          <xm:sqref>C50:C99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BE942-50C8-497A-8929-F483DC831385}">
  <dimension ref="A1:Z120"/>
  <sheetViews>
    <sheetView showGridLines="0" topLeftCell="L33" zoomScale="85" zoomScaleNormal="85" workbookViewId="0">
      <selection activeCell="E42" sqref="E42"/>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hidden="1" customWidth="1"/>
    <col min="22" max="22" width="75.5546875" style="34" customWidth="1"/>
    <col min="23" max="23" width="48" style="34" hidden="1" customWidth="1"/>
    <col min="24" max="24" width="46.77734375" style="34" hidden="1" customWidth="1"/>
    <col min="25" max="25" width="48.2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136</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4</v>
      </c>
      <c r="C5" s="33" t="s">
        <v>88</v>
      </c>
      <c r="D5" s="31"/>
      <c r="E5" s="31"/>
      <c r="F5" s="31"/>
      <c r="G5" s="31"/>
      <c r="H5" s="31"/>
      <c r="J5" s="26"/>
      <c r="K5" s="26"/>
    </row>
    <row r="6" spans="2:26" s="25" customFormat="1" x14ac:dyDescent="0.3">
      <c r="E6" s="31"/>
      <c r="F6" s="31"/>
      <c r="H6" s="31"/>
      <c r="J6" s="26"/>
      <c r="K6" s="26"/>
    </row>
    <row r="7" spans="2:26" ht="15.6" x14ac:dyDescent="0.3">
      <c r="B7" s="35" t="s">
        <v>89</v>
      </c>
      <c r="C7" s="25"/>
      <c r="E7" s="34"/>
    </row>
    <row r="8" spans="2:26" s="25" customFormat="1" x14ac:dyDescent="0.3">
      <c r="E8" s="31"/>
      <c r="F8" s="31"/>
      <c r="H8" s="31"/>
      <c r="J8" s="26"/>
      <c r="K8" s="26"/>
    </row>
    <row r="9" spans="2:26" s="25" customFormat="1" x14ac:dyDescent="0.3">
      <c r="B9" s="36" t="s">
        <v>137</v>
      </c>
      <c r="E9" s="31"/>
      <c r="F9" s="31"/>
      <c r="H9" s="31"/>
      <c r="J9" s="26"/>
      <c r="K9" s="26"/>
    </row>
    <row r="10" spans="2:26" s="25" customFormat="1" x14ac:dyDescent="0.3">
      <c r="E10" s="31"/>
      <c r="F10" s="31"/>
      <c r="H10" s="31"/>
      <c r="J10" s="26"/>
      <c r="K10" s="26"/>
    </row>
    <row r="11" spans="2:26" s="25" customFormat="1" ht="34.950000000000003" customHeight="1" x14ac:dyDescent="0.3">
      <c r="B11" s="37" t="s">
        <v>90</v>
      </c>
      <c r="C11" s="38" t="str" cm="1">
        <f t="array" ref="C11">IF(SUMPRODUCT(--($D$14:$D$23="Lead Applicant"),--($C$14:$C$23&lt;&gt;""))&gt;0,"Table is filled out correctly","Error: A Lead Applicant must be listed and have an Organisation Type completed.")</f>
        <v>Table is filled out correctly</v>
      </c>
      <c r="E11" s="31"/>
      <c r="F11" s="31"/>
      <c r="H11" s="31"/>
      <c r="J11" s="26"/>
      <c r="K11" s="26"/>
    </row>
    <row r="12" spans="2:26" s="25" customFormat="1" x14ac:dyDescent="0.3">
      <c r="E12" s="31"/>
      <c r="F12" s="31"/>
      <c r="H12" s="31"/>
      <c r="J12" s="26"/>
      <c r="K12" s="26"/>
    </row>
    <row r="13" spans="2:26" x14ac:dyDescent="0.3">
      <c r="B13" s="39" t="s">
        <v>62</v>
      </c>
      <c r="C13" s="39" t="s">
        <v>7</v>
      </c>
      <c r="D13" s="39" t="s">
        <v>61</v>
      </c>
      <c r="E13" s="34"/>
    </row>
    <row r="14" spans="2:26" ht="15.6" x14ac:dyDescent="0.3">
      <c r="B14" s="40" t="s">
        <v>149</v>
      </c>
      <c r="C14" s="41" t="s">
        <v>13</v>
      </c>
      <c r="D14" s="42" t="s">
        <v>59</v>
      </c>
      <c r="E14" s="34"/>
    </row>
    <row r="15" spans="2:26" ht="15.6" x14ac:dyDescent="0.3">
      <c r="B15" s="43" t="s">
        <v>150</v>
      </c>
      <c r="C15" s="44" t="s">
        <v>13</v>
      </c>
      <c r="D15" s="45" t="s">
        <v>60</v>
      </c>
      <c r="E15" s="34"/>
    </row>
    <row r="16" spans="2:26" ht="15.6" x14ac:dyDescent="0.3">
      <c r="B16" s="43" t="s">
        <v>151</v>
      </c>
      <c r="C16" s="44" t="s">
        <v>10</v>
      </c>
      <c r="D16" s="45" t="s">
        <v>60</v>
      </c>
      <c r="E16" s="34"/>
    </row>
    <row r="17" spans="2:5" ht="15.6" x14ac:dyDescent="0.3">
      <c r="B17" s="43"/>
      <c r="C17" s="44"/>
      <c r="D17" s="45"/>
      <c r="E17" s="34"/>
    </row>
    <row r="18" spans="2:5" ht="15.6" x14ac:dyDescent="0.3">
      <c r="B18" s="43"/>
      <c r="C18" s="44"/>
      <c r="D18" s="45"/>
      <c r="E18" s="34"/>
    </row>
    <row r="19" spans="2:5" ht="15.6" x14ac:dyDescent="0.3">
      <c r="B19" s="43"/>
      <c r="C19" s="44"/>
      <c r="D19" s="45"/>
      <c r="E19" s="34"/>
    </row>
    <row r="20" spans="2:5" ht="15.6" x14ac:dyDescent="0.3">
      <c r="B20" s="43"/>
      <c r="C20" s="44"/>
      <c r="D20" s="45"/>
      <c r="E20" s="34"/>
    </row>
    <row r="21" spans="2:5" ht="15.6" x14ac:dyDescent="0.3">
      <c r="B21" s="43"/>
      <c r="C21" s="44"/>
      <c r="D21" s="45"/>
      <c r="E21" s="34"/>
    </row>
    <row r="22" spans="2:5" ht="15.6" x14ac:dyDescent="0.3">
      <c r="B22" s="43"/>
      <c r="C22" s="44"/>
      <c r="D22" s="45"/>
      <c r="E22" s="34"/>
    </row>
    <row r="23" spans="2:5" ht="15.6" x14ac:dyDescent="0.3">
      <c r="B23" s="46"/>
      <c r="C23" s="47"/>
      <c r="D23" s="48"/>
      <c r="E23" s="34"/>
    </row>
    <row r="24" spans="2:5" x14ac:dyDescent="0.3">
      <c r="E24" s="34"/>
    </row>
    <row r="25" spans="2:5" x14ac:dyDescent="0.3">
      <c r="E25" s="34"/>
    </row>
    <row r="26" spans="2:5" ht="15.6" x14ac:dyDescent="0.3">
      <c r="B26" s="35" t="s">
        <v>63</v>
      </c>
      <c r="C26" s="25"/>
      <c r="E26" s="34"/>
    </row>
    <row r="27" spans="2:5" ht="15.6" x14ac:dyDescent="0.3">
      <c r="B27" s="35"/>
      <c r="C27" s="25"/>
      <c r="E27" s="34"/>
    </row>
    <row r="28" spans="2:5" ht="15.6" x14ac:dyDescent="0.3">
      <c r="B28" s="49" t="s">
        <v>102</v>
      </c>
      <c r="C28" s="25"/>
      <c r="E28" s="34"/>
    </row>
    <row r="29" spans="2:5" ht="15.6" x14ac:dyDescent="0.3">
      <c r="B29" s="35"/>
      <c r="C29" s="25"/>
      <c r="E29" s="34"/>
    </row>
    <row r="30" spans="2:5" x14ac:dyDescent="0.3">
      <c r="B30" s="25"/>
      <c r="C30" s="50" t="s">
        <v>91</v>
      </c>
      <c r="D30" s="50" t="s">
        <v>92</v>
      </c>
      <c r="E30" s="34"/>
    </row>
    <row r="31" spans="2:5" s="54" customFormat="1" ht="40.5" customHeight="1" x14ac:dyDescent="0.3">
      <c r="B31" s="51" t="s">
        <v>101</v>
      </c>
      <c r="C31" s="52">
        <f>IFERROR(SUM($L$50:$L$99),"Incorrect entry in Cost (£) column")</f>
        <v>1229000</v>
      </c>
      <c r="D31" s="53" t="s">
        <v>96</v>
      </c>
    </row>
    <row r="32" spans="2:5" s="54" customFormat="1" ht="40.5" customHeight="1" x14ac:dyDescent="0.3">
      <c r="B32" s="51" t="s">
        <v>241</v>
      </c>
      <c r="C32" s="52">
        <f>SUM($N$50:$N$99)</f>
        <v>1474000</v>
      </c>
      <c r="D32" s="53" t="s">
        <v>242</v>
      </c>
    </row>
    <row r="33" spans="2:25" s="54" customFormat="1" ht="40.5" customHeight="1" x14ac:dyDescent="0.3">
      <c r="B33" s="51" t="s">
        <v>58</v>
      </c>
      <c r="C33" s="57">
        <f>IFERROR(SUM(M50:M99),"Incorrect entry in VAT column")</f>
        <v>245000</v>
      </c>
      <c r="D33" s="53" t="s">
        <v>97</v>
      </c>
    </row>
    <row r="34" spans="2:25" s="54" customFormat="1" ht="40.5" customHeight="1" x14ac:dyDescent="0.3">
      <c r="B34" s="51" t="s">
        <v>243</v>
      </c>
      <c r="C34" s="56" t="str">
        <f>IFERROR($C$31*Aux_2!$S$9,"Select Org Type in table above")</f>
        <v>Select Org Type in table above</v>
      </c>
      <c r="D34" s="53" t="s">
        <v>245</v>
      </c>
    </row>
    <row r="35" spans="2:25" s="54" customFormat="1" ht="40.5" customHeight="1" x14ac:dyDescent="0.3">
      <c r="B35" s="51" t="s">
        <v>244</v>
      </c>
      <c r="C35" s="56" t="str">
        <f>IFERROR($C$32*Aux_2!$S$9,"Select Org Type in table above")</f>
        <v>Select Org Type in table above</v>
      </c>
      <c r="D35" s="53" t="s">
        <v>246</v>
      </c>
    </row>
    <row r="36" spans="2:25" s="54" customFormat="1" ht="40.5" customHeight="1" x14ac:dyDescent="0.3">
      <c r="B36" s="51" t="s">
        <v>76</v>
      </c>
      <c r="C36" s="52">
        <f>$C$112</f>
        <v>360000</v>
      </c>
      <c r="D36" s="53" t="s">
        <v>98</v>
      </c>
    </row>
    <row r="37" spans="2:25" s="54" customFormat="1" ht="40.5" customHeight="1" x14ac:dyDescent="0.3">
      <c r="B37" s="51" t="s">
        <v>78</v>
      </c>
      <c r="C37" s="56" t="str">
        <f>IFERROR(MIN(IF(C34&lt;C36,C31-C36,C31-C34),999999.99),"Missing values, could not calculate")</f>
        <v>Missing values, could not calculate</v>
      </c>
      <c r="D37" s="53" t="s">
        <v>240</v>
      </c>
      <c r="E37" s="58"/>
    </row>
    <row r="38" spans="2:25" s="54" customFormat="1" ht="40.5" customHeight="1" x14ac:dyDescent="0.3">
      <c r="B38" s="51" t="s">
        <v>77</v>
      </c>
      <c r="C38" s="56" t="str">
        <f>IFERROR(MIN(IF(C35&lt;C36,C32-C36,C32-C35),999999.99),"Missing values, could not calculate")</f>
        <v>Missing values, could not calculate</v>
      </c>
      <c r="D38" s="53" t="s">
        <v>239</v>
      </c>
    </row>
    <row r="39" spans="2:25" s="54" customFormat="1" ht="40.5" customHeight="1" x14ac:dyDescent="0.3">
      <c r="B39" s="51" t="s">
        <v>99</v>
      </c>
      <c r="C39" s="56">
        <f>SUM(T50:T99)</f>
        <v>42.310419599999996</v>
      </c>
      <c r="D39" s="53" t="s">
        <v>100</v>
      </c>
    </row>
    <row r="40" spans="2:25" x14ac:dyDescent="0.3">
      <c r="E40" s="34"/>
    </row>
    <row r="41" spans="2:25" x14ac:dyDescent="0.3">
      <c r="E41" s="34"/>
    </row>
    <row r="42" spans="2:25" ht="15.6" x14ac:dyDescent="0.3">
      <c r="B42" s="35" t="s">
        <v>139</v>
      </c>
      <c r="C42" s="25"/>
      <c r="E42" s="34"/>
    </row>
    <row r="43" spans="2:25" ht="15.6" x14ac:dyDescent="0.3">
      <c r="B43" s="35"/>
      <c r="C43" s="25"/>
      <c r="E43" s="34"/>
    </row>
    <row r="44" spans="2:25" x14ac:dyDescent="0.3">
      <c r="B44" s="34" t="s">
        <v>103</v>
      </c>
      <c r="C44" s="25"/>
      <c r="E44" s="34"/>
      <c r="F44" s="101"/>
    </row>
    <row r="45" spans="2:25" x14ac:dyDescent="0.3">
      <c r="C45" s="25"/>
      <c r="E45" s="34"/>
      <c r="F45" s="101"/>
    </row>
    <row r="46" spans="2:25" ht="46.5" customHeight="1" x14ac:dyDescent="0.3">
      <c r="B46" s="118" t="s">
        <v>197</v>
      </c>
      <c r="C46" s="144" t="str" cm="1">
        <f t="array" ref="C46">IF(SUMPRODUCT(($W$48:$W$97&lt;&gt;"")*($L$48:$L$97&lt;&gt;0)*(COUNTIFS($W$48:$W$97,$W$48:$W$97,$L$48:$L$97,$L$48:$L$97)&gt;1))+SUMPRODUCT(($W$48:$W$97&lt;&gt;"")*($H$48:$H$97&lt;&gt;0)*(COUNTIFS($W$48:$W$97,$W$48:$W$97,$H$48:$H$97,$H$48:$H$97)&gt;1))&gt;0,"WARNING: Potential duplication of CAPEX or Post-SLES Energy Input detected.","No Warnings")</f>
        <v>No Warnings</v>
      </c>
      <c r="E46" s="34"/>
      <c r="F46" s="101"/>
    </row>
    <row r="47" spans="2:25" x14ac:dyDescent="0.3">
      <c r="C47" s="25"/>
      <c r="E47" s="34"/>
      <c r="F47" s="101"/>
    </row>
    <row r="48" spans="2:25" ht="57.6" x14ac:dyDescent="0.3">
      <c r="B48" s="91" t="s">
        <v>82</v>
      </c>
      <c r="C48" s="91" t="s">
        <v>112</v>
      </c>
      <c r="D48" s="91" t="s">
        <v>169</v>
      </c>
      <c r="E48" s="91" t="s">
        <v>168</v>
      </c>
      <c r="F48" s="91" t="s">
        <v>171</v>
      </c>
      <c r="G48" s="91" t="s">
        <v>170</v>
      </c>
      <c r="H48" s="91" t="s">
        <v>185</v>
      </c>
      <c r="I48" s="91" t="s">
        <v>84</v>
      </c>
      <c r="J48" s="91" t="s">
        <v>158</v>
      </c>
      <c r="K48" s="91" t="s">
        <v>147</v>
      </c>
      <c r="L48" s="91" t="s">
        <v>86</v>
      </c>
      <c r="M48" s="91" t="s">
        <v>9</v>
      </c>
      <c r="N48" s="91" t="s">
        <v>87</v>
      </c>
      <c r="O48" s="91" t="s">
        <v>159</v>
      </c>
      <c r="P48" s="91" t="s">
        <v>148</v>
      </c>
      <c r="Q48" s="91" t="s">
        <v>160</v>
      </c>
      <c r="R48" s="91" t="s">
        <v>57</v>
      </c>
      <c r="S48" s="91" t="s">
        <v>56</v>
      </c>
      <c r="T48" s="91" t="s">
        <v>94</v>
      </c>
      <c r="U48" s="91" t="s">
        <v>95</v>
      </c>
      <c r="V48" s="91" t="s">
        <v>95</v>
      </c>
      <c r="W48" s="91" t="s">
        <v>161</v>
      </c>
      <c r="X48" s="91" t="s">
        <v>167</v>
      </c>
      <c r="Y48" s="91" t="s">
        <v>194</v>
      </c>
    </row>
    <row r="49" spans="2:25" s="97" customFormat="1" ht="117" customHeight="1" x14ac:dyDescent="0.3">
      <c r="B49" s="162" t="s">
        <v>162</v>
      </c>
      <c r="C49" s="162" t="s">
        <v>175</v>
      </c>
      <c r="D49" s="162" t="s">
        <v>172</v>
      </c>
      <c r="E49" s="162" t="s">
        <v>176</v>
      </c>
      <c r="F49" s="162" t="s">
        <v>177</v>
      </c>
      <c r="G49" s="162" t="s">
        <v>173</v>
      </c>
      <c r="H49" s="162" t="s">
        <v>196</v>
      </c>
      <c r="I49" s="162" t="s">
        <v>178</v>
      </c>
      <c r="J49" s="162" t="s">
        <v>179</v>
      </c>
      <c r="K49" s="162" t="s">
        <v>180</v>
      </c>
      <c r="L49" s="162" t="s">
        <v>188</v>
      </c>
      <c r="M49" s="162" t="s">
        <v>189</v>
      </c>
      <c r="N49" s="162" t="s">
        <v>181</v>
      </c>
      <c r="O49" s="162" t="s">
        <v>181</v>
      </c>
      <c r="P49" s="162" t="s">
        <v>218</v>
      </c>
      <c r="Q49" s="162" t="s">
        <v>93</v>
      </c>
      <c r="R49" s="162" t="s">
        <v>182</v>
      </c>
      <c r="S49" s="162" t="s">
        <v>183</v>
      </c>
      <c r="T49" s="162" t="s">
        <v>184</v>
      </c>
      <c r="U49" s="162" t="s">
        <v>190</v>
      </c>
      <c r="V49" s="162" t="s">
        <v>190</v>
      </c>
      <c r="W49" s="162" t="s">
        <v>191</v>
      </c>
      <c r="X49" s="162" t="s">
        <v>192</v>
      </c>
      <c r="Y49" s="162" t="s">
        <v>192</v>
      </c>
    </row>
    <row r="50" spans="2:25" s="97" customFormat="1" x14ac:dyDescent="0.3">
      <c r="B50" s="145" t="s">
        <v>152</v>
      </c>
      <c r="C50" s="146" t="s">
        <v>19</v>
      </c>
      <c r="D50" s="146" t="s">
        <v>6</v>
      </c>
      <c r="E50" s="147">
        <v>120000</v>
      </c>
      <c r="F50" s="147">
        <v>26280</v>
      </c>
      <c r="G50" s="146" t="s">
        <v>23</v>
      </c>
      <c r="H50" s="147">
        <v>0</v>
      </c>
      <c r="I50" s="147" t="s">
        <v>143</v>
      </c>
      <c r="J50" s="148" t="s">
        <v>154</v>
      </c>
      <c r="K50" s="149" cm="1">
        <f t="array" ref="K50">IFERROR(_xlfn.LET(_xlpm.txt,J50,_xlpm.chars,MID(_xlpm.txt,_xlfn.SEQUENCE(LEN(_xlpm.txt)),1),_xlpm.num,_xlfn.TEXTJOIN("",TRUE,IF((_xlpm.chars&gt;="0")*(_xlpm.chars&lt;="9")+ (_xlpm.chars="."),_xlpm.chars,"")),--_xlpm.num),"")</f>
        <v>100</v>
      </c>
      <c r="L50" s="150">
        <v>150000</v>
      </c>
      <c r="M50" s="151">
        <v>30000</v>
      </c>
      <c r="N50" s="152">
        <f t="shared" ref="N50:N55" si="0">IF(AND(L50="",M50=""),"",L50+M50)</f>
        <v>180000</v>
      </c>
      <c r="O50" s="153">
        <f t="shared" ref="O50:O55" si="1">IFERROR(M50/L50,"")</f>
        <v>0.2</v>
      </c>
      <c r="P50" s="145">
        <v>7621</v>
      </c>
      <c r="Q50" s="148" t="s">
        <v>149</v>
      </c>
      <c r="R50" s="154">
        <f t="shared" ref="R50:R55" si="2">IFERROR(SUM(N50)/K50,"")</f>
        <v>1800</v>
      </c>
      <c r="S50" s="155"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0" s="156">
        <f>IFERROR((F50*VLOOKUP(D50,Table4[],2,FALSE)/1000)-(H50*VLOOKUP(G50,Table4[],2,FALSE)/1000),"")</f>
        <v>5.1385283999999993</v>
      </c>
      <c r="U50" s="157"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0" s="158"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0" s="159" t="str">
        <f>CONCATENATE(C50," - ",B50)</f>
        <v>Solar PV - Leisure Centre</v>
      </c>
      <c r="X50" s="160" t="str">
        <f>CONCATENATE(D50," - ",B50)</f>
        <v>Electricity (incl. T&amp;D) - Leisure Centre</v>
      </c>
      <c r="Y50" s="161" t="str">
        <f>CONCATENATE(G50," - ",B50)</f>
        <v>Electricity (renewable - site) - Leisure Centre</v>
      </c>
    </row>
    <row r="51" spans="2:25" s="97" customFormat="1" x14ac:dyDescent="0.3">
      <c r="B51" s="123" t="s">
        <v>152</v>
      </c>
      <c r="C51" s="72" t="s">
        <v>45</v>
      </c>
      <c r="D51" s="72" t="s">
        <v>6</v>
      </c>
      <c r="E51" s="73">
        <v>120000</v>
      </c>
      <c r="F51" s="73">
        <v>34040</v>
      </c>
      <c r="G51" s="72" t="s">
        <v>23</v>
      </c>
      <c r="H51" s="73">
        <v>0</v>
      </c>
      <c r="I51" s="73" t="s">
        <v>144</v>
      </c>
      <c r="J51" s="78" t="s">
        <v>165</v>
      </c>
      <c r="K51" s="107" cm="1">
        <f t="array" ref="K51">IFERROR(_xlfn.LET(_xlpm.txt,J51,_xlpm.chars,MID(_xlpm.txt,_xlfn.SEQUENCE(LEN(_xlpm.txt)),1),_xlpm.num,_xlfn.TEXTJOIN("",TRUE,IF((_xlpm.chars&gt;="0")*(_xlpm.chars&lt;="9")+ (_xlpm.chars="."),_xlpm.chars,"")),--_xlpm.num),"")</f>
        <v>200</v>
      </c>
      <c r="L51" s="104">
        <v>400000</v>
      </c>
      <c r="M51" s="76">
        <v>80000</v>
      </c>
      <c r="N51" s="77">
        <f t="shared" si="0"/>
        <v>480000</v>
      </c>
      <c r="O51" s="96">
        <f t="shared" si="1"/>
        <v>0.2</v>
      </c>
      <c r="P51" s="71">
        <v>9871.6</v>
      </c>
      <c r="Q51" s="78" t="s">
        <v>149</v>
      </c>
      <c r="R51" s="79">
        <f t="shared" si="2"/>
        <v>2400</v>
      </c>
      <c r="S51" s="74"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Red</v>
      </c>
      <c r="T51" s="80">
        <f>IFERROR((F51*VLOOKUP(D51,Table4[],2,FALSE)/1000)-(H51*VLOOKUP(G51,Table4[],2,FALSE)/1000),"")</f>
        <v>6.6558411999999993</v>
      </c>
      <c r="U51" s="120"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1" s="81"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1" s="116" t="str">
        <f t="shared" ref="W51:W99" si="3">CONCATENATE(C51," - ",B51)</f>
        <v>Battery energy storage (Lithium) - Leisure Centre</v>
      </c>
      <c r="X51" s="109" t="str">
        <f t="shared" ref="X51:X99" si="4">CONCATENATE(D51," - ",B51)</f>
        <v>Electricity (incl. T&amp;D) - Leisure Centre</v>
      </c>
      <c r="Y51" s="112" t="str">
        <f t="shared" ref="Y51:Y99" si="5">CONCATENATE(G51," - ",B51)</f>
        <v>Electricity (renewable - site) - Leisure Centre</v>
      </c>
    </row>
    <row r="52" spans="2:25" s="97" customFormat="1" x14ac:dyDescent="0.3">
      <c r="B52" s="123" t="s">
        <v>152</v>
      </c>
      <c r="C52" s="72" t="s">
        <v>40</v>
      </c>
      <c r="D52" s="72" t="s">
        <v>6</v>
      </c>
      <c r="E52" s="73">
        <v>120000</v>
      </c>
      <c r="F52" s="73">
        <v>20000</v>
      </c>
      <c r="G52" s="72" t="s">
        <v>128</v>
      </c>
      <c r="H52" s="73">
        <v>50000</v>
      </c>
      <c r="I52" s="73" t="s">
        <v>166</v>
      </c>
      <c r="J52" s="78" t="s">
        <v>155</v>
      </c>
      <c r="K52" s="107" cm="1">
        <f t="array" ref="K52">IFERROR(_xlfn.LET(_xlpm.txt,J52,_xlpm.chars,MID(_xlpm.txt,_xlfn.SEQUENCE(LEN(_xlpm.txt)),1),_xlpm.num,_xlfn.TEXTJOIN("",TRUE,IF((_xlpm.chars&gt;="0")*(_xlpm.chars&lt;="9")+ (_xlpm.chars="."),_xlpm.chars,"")),--_xlpm.num),"")</f>
        <v>20</v>
      </c>
      <c r="L52" s="104">
        <v>500000</v>
      </c>
      <c r="M52" s="76">
        <v>100000</v>
      </c>
      <c r="N52" s="77">
        <f t="shared" si="0"/>
        <v>600000</v>
      </c>
      <c r="O52" s="96">
        <f t="shared" si="1"/>
        <v>0.2</v>
      </c>
      <c r="P52" s="71">
        <v>9800</v>
      </c>
      <c r="Q52" s="78" t="s">
        <v>149</v>
      </c>
      <c r="R52" s="79">
        <f t="shared" si="2"/>
        <v>30000</v>
      </c>
      <c r="S52" s="74"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2" s="80">
        <f>IFERROR((F52*VLOOKUP(D52,Table4[],2,FALSE)/1000)-(H52*VLOOKUP(G52,Table4[],2,FALSE)/1000),"")</f>
        <v>3.9105999999999996</v>
      </c>
      <c r="U52" s="120"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2" s="81"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2" s="116" t="str">
        <f t="shared" si="3"/>
        <v>Other low carbon heating or cooling - Leisure Centre</v>
      </c>
      <c r="X52" s="109" t="str">
        <f t="shared" si="4"/>
        <v>Electricity (incl. T&amp;D) - Leisure Centre</v>
      </c>
      <c r="Y52" s="112" t="str">
        <f t="shared" si="5"/>
        <v>Green Hydrogen (Renewables - site) - Leisure Centre</v>
      </c>
    </row>
    <row r="53" spans="2:25" s="97" customFormat="1" x14ac:dyDescent="0.3">
      <c r="B53" s="123" t="s">
        <v>152</v>
      </c>
      <c r="C53" s="72" t="s">
        <v>40</v>
      </c>
      <c r="D53" s="72" t="s">
        <v>5</v>
      </c>
      <c r="E53" s="73">
        <v>60000</v>
      </c>
      <c r="F53" s="73">
        <v>20000</v>
      </c>
      <c r="G53" s="72" t="s">
        <v>128</v>
      </c>
      <c r="H53" s="73"/>
      <c r="I53" s="73" t="s">
        <v>236</v>
      </c>
      <c r="J53" s="78" t="s">
        <v>155</v>
      </c>
      <c r="K53" s="107" cm="1">
        <f t="array" ref="K53">IFERROR(_xlfn.LET(_xlpm.txt,J53,_xlpm.chars,MID(_xlpm.txt,_xlfn.SEQUENCE(LEN(_xlpm.txt)),1),_xlpm.num,_xlfn.TEXTJOIN("",TRUE,IF((_xlpm.chars&gt;="0")*(_xlpm.chars&lt;="9")+ (_xlpm.chars="."),_xlpm.chars,"")),--_xlpm.num),"")</f>
        <v>20</v>
      </c>
      <c r="L53" s="104"/>
      <c r="M53" s="76"/>
      <c r="N53" s="77" t="str">
        <f t="shared" si="0"/>
        <v/>
      </c>
      <c r="O53" s="96" t="str">
        <f t="shared" si="1"/>
        <v/>
      </c>
      <c r="P53" s="71">
        <v>9800</v>
      </c>
      <c r="Q53" s="78" t="s">
        <v>149</v>
      </c>
      <c r="R53" s="79">
        <f t="shared" si="2"/>
        <v>0</v>
      </c>
      <c r="S53" s="74"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3" s="80">
        <f>IFERROR((F53*VLOOKUP(D53,Table4[],2,FALSE)/1000)-(H53*VLOOKUP(G53,Table4[],2,FALSE)/1000),"")</f>
        <v>3.6592000000000002</v>
      </c>
      <c r="U53" s="80" t="str">
        <f>IFERROR((G53*VLOOKUP(E53,Table4[],2,FALSE)/1000)-(I53*VLOOKUP(H53,Table4[],2,FALSE)/1000),"")</f>
        <v/>
      </c>
      <c r="V53" s="81"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3" s="116" t="str">
        <f t="shared" si="3"/>
        <v>Other low carbon heating or cooling - Leisure Centre</v>
      </c>
      <c r="X53" s="109" t="str">
        <f t="shared" si="4"/>
        <v>Natural Gas - Leisure Centre</v>
      </c>
      <c r="Y53" s="112" t="str">
        <f t="shared" si="5"/>
        <v>Green Hydrogen (Renewables - site) - Leisure Centre</v>
      </c>
    </row>
    <row r="54" spans="2:25" s="97" customFormat="1" x14ac:dyDescent="0.3">
      <c r="B54" s="123" t="s">
        <v>152</v>
      </c>
      <c r="C54" s="72" t="s">
        <v>115</v>
      </c>
      <c r="D54" s="72" t="s">
        <v>5</v>
      </c>
      <c r="E54" s="73">
        <v>60000</v>
      </c>
      <c r="F54" s="73">
        <v>60000</v>
      </c>
      <c r="G54" s="72" t="s">
        <v>6</v>
      </c>
      <c r="H54" s="73">
        <v>20000</v>
      </c>
      <c r="I54" s="73" t="s">
        <v>174</v>
      </c>
      <c r="J54" s="78" t="s">
        <v>201</v>
      </c>
      <c r="K54" s="107" cm="1">
        <f t="array" ref="K54">IFERROR(_xlfn.LET(_xlpm.txt,J54,_xlpm.chars,MID(_xlpm.txt,_xlfn.SEQUENCE(LEN(_xlpm.txt)),1),_xlpm.num,_xlfn.TEXTJOIN("",TRUE,IF((_xlpm.chars&gt;="0")*(_xlpm.chars&lt;="9")+ (_xlpm.chars="."),_xlpm.chars,"")),--_xlpm.num),"")</f>
        <v>18</v>
      </c>
      <c r="L54" s="104">
        <v>4000</v>
      </c>
      <c r="M54" s="76">
        <v>0</v>
      </c>
      <c r="N54" s="77">
        <f t="shared" si="0"/>
        <v>4000</v>
      </c>
      <c r="O54" s="96">
        <f t="shared" si="1"/>
        <v>0</v>
      </c>
      <c r="P54" s="71">
        <v>1000</v>
      </c>
      <c r="Q54" s="78" t="s">
        <v>149</v>
      </c>
      <c r="R54" s="79">
        <f t="shared" si="2"/>
        <v>222.22222222222223</v>
      </c>
      <c r="S54" s="74"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Red</v>
      </c>
      <c r="T54" s="80">
        <f>IFERROR((F54*VLOOKUP(D54,Table4[],2,FALSE)/1000)-(H54*VLOOKUP(G54,Table4[],2,FALSE)/1000),"")</f>
        <v>7.0670000000000011</v>
      </c>
      <c r="U54" s="120"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4" s="81"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4" s="116" t="str">
        <f t="shared" si="3"/>
        <v>Air Source Heat Pump (ASHP) - Leisure Centre</v>
      </c>
      <c r="X54" s="109" t="str">
        <f t="shared" si="4"/>
        <v>Natural Gas - Leisure Centre</v>
      </c>
      <c r="Y54" s="112" t="str">
        <f t="shared" si="5"/>
        <v>Electricity (incl. T&amp;D) - Leisure Centre</v>
      </c>
    </row>
    <row r="55" spans="2:25" s="97" customFormat="1" x14ac:dyDescent="0.3">
      <c r="B55" s="123" t="s">
        <v>153</v>
      </c>
      <c r="C55" s="72" t="s">
        <v>41</v>
      </c>
      <c r="D55" s="72" t="s">
        <v>36</v>
      </c>
      <c r="E55" s="73">
        <v>25000</v>
      </c>
      <c r="F55" s="73">
        <v>25000</v>
      </c>
      <c r="G55" s="72" t="s">
        <v>23</v>
      </c>
      <c r="H55" s="73">
        <v>25000</v>
      </c>
      <c r="I55" s="73" t="s">
        <v>186</v>
      </c>
      <c r="J55" s="78" t="s">
        <v>202</v>
      </c>
      <c r="K55" s="107" cm="1">
        <f t="array" ref="K55">IFERROR(_xlfn.LET(_xlpm.txt,J55,_xlpm.chars,MID(_xlpm.txt,_xlfn.SEQUENCE(LEN(_xlpm.txt)),1),_xlpm.num,_xlfn.TEXTJOIN("",TRUE,IF((_xlpm.chars&gt;="0")*(_xlpm.chars&lt;="9")+ (_xlpm.chars="."),_xlpm.chars,"")),--_xlpm.num),"")</f>
        <v>22</v>
      </c>
      <c r="L55" s="104">
        <v>25000</v>
      </c>
      <c r="M55" s="76">
        <v>5000</v>
      </c>
      <c r="N55" s="77">
        <f t="shared" si="0"/>
        <v>30000</v>
      </c>
      <c r="O55" s="96">
        <f t="shared" si="1"/>
        <v>0.2</v>
      </c>
      <c r="P55" s="71">
        <v>2000</v>
      </c>
      <c r="Q55" s="78" t="s">
        <v>150</v>
      </c>
      <c r="R55" s="79">
        <f t="shared" si="2"/>
        <v>1363.6363636363637</v>
      </c>
      <c r="S55" s="74"/>
      <c r="T55" s="80">
        <f>IFERROR((F55*VLOOKUP(D55,Table4[],2,FALSE)/1000)-(H55*VLOOKUP(G55,Table4[],2,FALSE)/1000),"")</f>
        <v>6.1027500000000003</v>
      </c>
      <c r="U55" s="120"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5" s="81"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5" s="116" t="str">
        <f t="shared" si="3"/>
        <v>Electric vehicle chargers - Community Centre</v>
      </c>
      <c r="X55" s="109" t="str">
        <f t="shared" si="4"/>
        <v>Diesel (average biofuel blend) - Community Centre</v>
      </c>
      <c r="Y55" s="112" t="str">
        <f t="shared" si="5"/>
        <v>Electricity (renewable - site) - Community Centre</v>
      </c>
    </row>
    <row r="56" spans="2:25" s="97" customFormat="1" x14ac:dyDescent="0.3">
      <c r="B56" s="123" t="s">
        <v>153</v>
      </c>
      <c r="C56" s="72" t="s">
        <v>19</v>
      </c>
      <c r="D56" s="72" t="s">
        <v>6</v>
      </c>
      <c r="E56" s="73">
        <v>50000</v>
      </c>
      <c r="F56" s="73">
        <v>50000</v>
      </c>
      <c r="G56" s="72" t="s">
        <v>23</v>
      </c>
      <c r="H56" s="73">
        <v>0</v>
      </c>
      <c r="I56" s="73" t="s">
        <v>199</v>
      </c>
      <c r="J56" s="78" t="s">
        <v>200</v>
      </c>
      <c r="K56" s="107" cm="1">
        <f t="array" ref="K56">IFERROR(_xlfn.LET(_xlpm.txt,J56,_xlpm.chars,MID(_xlpm.txt,_xlfn.SEQUENCE(LEN(_xlpm.txt)),1),_xlpm.num,_xlfn.TEXTJOIN("",TRUE,IF((_xlpm.chars&gt;="0")*(_xlpm.chars&lt;="9")+ (_xlpm.chars="."),_xlpm.chars,"")),--_xlpm.num),"")</f>
        <v>100</v>
      </c>
      <c r="L56" s="104">
        <v>150000</v>
      </c>
      <c r="M56" s="76">
        <v>30000</v>
      </c>
      <c r="N56" s="77">
        <f t="shared" ref="N56:N99" si="6">IF(AND(L56="",M56=""),"",L56+M56)</f>
        <v>180000</v>
      </c>
      <c r="O56" s="96">
        <f t="shared" ref="O56:O99" si="7">IFERROR(M56/L56,"")</f>
        <v>0.2</v>
      </c>
      <c r="P56" s="71">
        <v>1000</v>
      </c>
      <c r="Q56" s="78" t="s">
        <v>150</v>
      </c>
      <c r="R56" s="79">
        <f t="shared" ref="R56:R99" si="8">IFERROR(SUM(N56)/K56,"")</f>
        <v>1800</v>
      </c>
      <c r="S56" s="74"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Green</v>
      </c>
      <c r="T56" s="80">
        <f>IFERROR((F56*VLOOKUP(D56,Table4[],2,FALSE)/1000)-(H56*VLOOKUP(G56,Table4[],2,FALSE)/1000),"")</f>
        <v>9.7764999999999986</v>
      </c>
      <c r="U56" s="120"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6" s="81"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OK</v>
      </c>
      <c r="W56" s="116" t="str">
        <f t="shared" si="3"/>
        <v>Solar PV - Community Centre</v>
      </c>
      <c r="X56" s="109" t="str">
        <f t="shared" si="4"/>
        <v>Electricity (incl. T&amp;D) - Community Centre</v>
      </c>
      <c r="Y56" s="112" t="str">
        <f t="shared" si="5"/>
        <v>Electricity (renewable - site) - Community Centre</v>
      </c>
    </row>
    <row r="57" spans="2:25" s="97" customFormat="1" x14ac:dyDescent="0.3">
      <c r="B57" s="123"/>
      <c r="C57" s="72"/>
      <c r="D57" s="72"/>
      <c r="E57" s="73"/>
      <c r="F57" s="73"/>
      <c r="G57" s="72"/>
      <c r="H57" s="73"/>
      <c r="I57" s="73"/>
      <c r="J57" s="78"/>
      <c r="K57" s="107" t="str" cm="1">
        <f t="array" ref="K57">IFERROR(_xlfn.LET(_xlpm.txt,J57,_xlpm.chars,MID(_xlpm.txt,_xlfn.SEQUENCE(LEN(_xlpm.txt)),1),_xlpm.num,_xlfn.TEXTJOIN("",TRUE,IF((_xlpm.chars&gt;="0")*(_xlpm.chars&lt;="9")+ (_xlpm.chars="."),_xlpm.chars,"")),--_xlpm.num),"")</f>
        <v/>
      </c>
      <c r="L57" s="104"/>
      <c r="M57" s="76"/>
      <c r="N57" s="77" t="str">
        <f t="shared" si="6"/>
        <v/>
      </c>
      <c r="O57" s="96" t="str">
        <f t="shared" si="7"/>
        <v/>
      </c>
      <c r="P57" s="71"/>
      <c r="Q57" s="78"/>
      <c r="R57" s="79" t="str">
        <f t="shared" si="8"/>
        <v/>
      </c>
      <c r="S57" s="74"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7" s="80" t="str">
        <f>IFERROR((F57*VLOOKUP(D57,Table4[],2,FALSE)/1000)-(H57*VLOOKUP(G57,Table4[],2,FALSE)/1000),"")</f>
        <v/>
      </c>
      <c r="U57" s="120"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81"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7" s="116" t="str">
        <f t="shared" si="3"/>
        <v xml:space="preserve"> - </v>
      </c>
      <c r="X57" s="109" t="str">
        <f t="shared" si="4"/>
        <v xml:space="preserve"> - </v>
      </c>
      <c r="Y57" s="112" t="str">
        <f t="shared" si="5"/>
        <v xml:space="preserve"> - </v>
      </c>
    </row>
    <row r="58" spans="2:25" s="97" customFormat="1" x14ac:dyDescent="0.3">
      <c r="B58" s="123"/>
      <c r="C58" s="72"/>
      <c r="D58" s="72"/>
      <c r="E58" s="73"/>
      <c r="F58" s="73"/>
      <c r="G58" s="72"/>
      <c r="H58" s="73"/>
      <c r="I58" s="73"/>
      <c r="J58" s="78"/>
      <c r="K58" s="107" t="str" cm="1">
        <f t="array" ref="K58">IFERROR(_xlfn.LET(_xlpm.txt,J58,_xlpm.chars,MID(_xlpm.txt,_xlfn.SEQUENCE(LEN(_xlpm.txt)),1),_xlpm.num,_xlfn.TEXTJOIN("",TRUE,IF((_xlpm.chars&gt;="0")*(_xlpm.chars&lt;="9")+ (_xlpm.chars="."),_xlpm.chars,"")),--_xlpm.num),"")</f>
        <v/>
      </c>
      <c r="L58" s="104"/>
      <c r="M58" s="76"/>
      <c r="N58" s="77" t="str">
        <f t="shared" si="6"/>
        <v/>
      </c>
      <c r="O58" s="96" t="str">
        <f t="shared" si="7"/>
        <v/>
      </c>
      <c r="P58" s="71"/>
      <c r="Q58" s="78"/>
      <c r="R58" s="79" t="str">
        <f t="shared" si="8"/>
        <v/>
      </c>
      <c r="S58" s="74"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8" s="80" t="str">
        <f>IFERROR((F58*VLOOKUP(D58,Table4[],2,FALSE)/1000)-(H58*VLOOKUP(G58,Table4[],2,FALSE)/1000),"")</f>
        <v/>
      </c>
      <c r="U58" s="120"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81"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8" s="116" t="str">
        <f t="shared" si="3"/>
        <v xml:space="preserve"> - </v>
      </c>
      <c r="X58" s="109" t="str">
        <f t="shared" si="4"/>
        <v xml:space="preserve"> - </v>
      </c>
      <c r="Y58" s="112" t="str">
        <f t="shared" si="5"/>
        <v xml:space="preserve"> - </v>
      </c>
    </row>
    <row r="59" spans="2:25" s="97" customFormat="1" x14ac:dyDescent="0.3">
      <c r="B59" s="71"/>
      <c r="C59" s="72"/>
      <c r="D59" s="72"/>
      <c r="E59" s="73"/>
      <c r="F59" s="73"/>
      <c r="G59" s="72"/>
      <c r="H59" s="73"/>
      <c r="I59" s="73"/>
      <c r="J59" s="78"/>
      <c r="K59" s="107" t="str" cm="1">
        <f t="array" ref="K59">IFERROR(_xlfn.LET(_xlpm.txt,J59,_xlpm.chars,MID(_xlpm.txt,_xlfn.SEQUENCE(LEN(_xlpm.txt)),1),_xlpm.num,_xlfn.TEXTJOIN("",TRUE,IF((_xlpm.chars&gt;="0")*(_xlpm.chars&lt;="9")+ (_xlpm.chars="."),_xlpm.chars,"")),--_xlpm.num),"")</f>
        <v/>
      </c>
      <c r="L59" s="104"/>
      <c r="M59" s="76"/>
      <c r="N59" s="77" t="str">
        <f t="shared" si="6"/>
        <v/>
      </c>
      <c r="O59" s="96" t="str">
        <f t="shared" si="7"/>
        <v/>
      </c>
      <c r="P59" s="71"/>
      <c r="Q59" s="78"/>
      <c r="R59" s="79" t="str">
        <f t="shared" si="8"/>
        <v/>
      </c>
      <c r="S59" s="74"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59" s="80" t="str">
        <f>IFERROR((F59*VLOOKUP(D59,Table4[],2,FALSE)/1000)-(H59*VLOOKUP(G59,Table4[],2,FALSE)/1000),"")</f>
        <v/>
      </c>
      <c r="U59" s="120"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81"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59" s="116" t="str">
        <f t="shared" si="3"/>
        <v xml:space="preserve"> - </v>
      </c>
      <c r="X59" s="109" t="str">
        <f t="shared" si="4"/>
        <v xml:space="preserve"> - </v>
      </c>
      <c r="Y59" s="112" t="str">
        <f t="shared" si="5"/>
        <v xml:space="preserve"> - </v>
      </c>
    </row>
    <row r="60" spans="2:25" s="97" customFormat="1" x14ac:dyDescent="0.3">
      <c r="B60" s="71"/>
      <c r="C60" s="72"/>
      <c r="D60" s="72"/>
      <c r="E60" s="73"/>
      <c r="F60" s="73"/>
      <c r="G60" s="72"/>
      <c r="H60" s="73"/>
      <c r="I60" s="73"/>
      <c r="J60" s="78"/>
      <c r="K60" s="107" t="str" cm="1">
        <f t="array" ref="K60">IFERROR(_xlfn.LET(_xlpm.txt,J60,_xlpm.chars,MID(_xlpm.txt,_xlfn.SEQUENCE(LEN(_xlpm.txt)),1),_xlpm.num,_xlfn.TEXTJOIN("",TRUE,IF((_xlpm.chars&gt;="0")*(_xlpm.chars&lt;="9")+ (_xlpm.chars="."),_xlpm.chars,"")),--_xlpm.num),"")</f>
        <v/>
      </c>
      <c r="L60" s="104"/>
      <c r="M60" s="76"/>
      <c r="N60" s="77" t="str">
        <f t="shared" si="6"/>
        <v/>
      </c>
      <c r="O60" s="96" t="str">
        <f t="shared" si="7"/>
        <v/>
      </c>
      <c r="P60" s="71"/>
      <c r="Q60" s="78"/>
      <c r="R60" s="79" t="str">
        <f t="shared" si="8"/>
        <v/>
      </c>
      <c r="S60" s="74"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0" s="80" t="str">
        <f>IFERROR((F60*VLOOKUP(D60,Table4[],2,FALSE)/1000)-(H60*VLOOKUP(G60,Table4[],2,FALSE)/1000),"")</f>
        <v/>
      </c>
      <c r="U60" s="120"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81"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0" s="116" t="str">
        <f t="shared" si="3"/>
        <v xml:space="preserve"> - </v>
      </c>
      <c r="X60" s="109" t="str">
        <f t="shared" si="4"/>
        <v xml:space="preserve"> - </v>
      </c>
      <c r="Y60" s="112" t="str">
        <f t="shared" si="5"/>
        <v xml:space="preserve"> - </v>
      </c>
    </row>
    <row r="61" spans="2:25" s="97" customFormat="1" x14ac:dyDescent="0.3">
      <c r="B61" s="71"/>
      <c r="C61" s="72"/>
      <c r="D61" s="72"/>
      <c r="E61" s="73"/>
      <c r="F61" s="73"/>
      <c r="G61" s="72"/>
      <c r="H61" s="73"/>
      <c r="I61" s="73"/>
      <c r="J61" s="78"/>
      <c r="K61" s="107" t="str" cm="1">
        <f t="array" ref="K61">IFERROR(_xlfn.LET(_xlpm.txt,J61,_xlpm.chars,MID(_xlpm.txt,_xlfn.SEQUENCE(LEN(_xlpm.txt)),1),_xlpm.num,_xlfn.TEXTJOIN("",TRUE,IF((_xlpm.chars&gt;="0")*(_xlpm.chars&lt;="9")+ (_xlpm.chars="."),_xlpm.chars,"")),--_xlpm.num),"")</f>
        <v/>
      </c>
      <c r="L61" s="104"/>
      <c r="M61" s="76"/>
      <c r="N61" s="77" t="str">
        <f t="shared" si="6"/>
        <v/>
      </c>
      <c r="O61" s="96" t="str">
        <f t="shared" si="7"/>
        <v/>
      </c>
      <c r="P61" s="71"/>
      <c r="Q61" s="78"/>
      <c r="R61" s="79" t="str">
        <f t="shared" si="8"/>
        <v/>
      </c>
      <c r="S61" s="74"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1" s="80" t="str">
        <f>IFERROR((F61*VLOOKUP(D61,Table4[],2,FALSE)/1000)-(H61*VLOOKUP(G61,Table4[],2,FALSE)/1000),"")</f>
        <v/>
      </c>
      <c r="U61" s="120"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81"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1" s="116" t="str">
        <f t="shared" si="3"/>
        <v xml:space="preserve"> - </v>
      </c>
      <c r="X61" s="109" t="str">
        <f t="shared" si="4"/>
        <v xml:space="preserve"> - </v>
      </c>
      <c r="Y61" s="112" t="str">
        <f t="shared" si="5"/>
        <v xml:space="preserve"> - </v>
      </c>
    </row>
    <row r="62" spans="2:25" s="97" customFormat="1" x14ac:dyDescent="0.3">
      <c r="B62" s="71"/>
      <c r="C62" s="72"/>
      <c r="D62" s="72"/>
      <c r="E62" s="73"/>
      <c r="F62" s="73"/>
      <c r="G62" s="72"/>
      <c r="H62" s="73"/>
      <c r="I62" s="73"/>
      <c r="J62" s="78"/>
      <c r="K62" s="107" t="str" cm="1">
        <f t="array" ref="K62">IFERROR(_xlfn.LET(_xlpm.txt,J62,_xlpm.chars,MID(_xlpm.txt,_xlfn.SEQUENCE(LEN(_xlpm.txt)),1),_xlpm.num,_xlfn.TEXTJOIN("",TRUE,IF((_xlpm.chars&gt;="0")*(_xlpm.chars&lt;="9")+ (_xlpm.chars="."),_xlpm.chars,"")),--_xlpm.num),"")</f>
        <v/>
      </c>
      <c r="L62" s="104"/>
      <c r="M62" s="76"/>
      <c r="N62" s="77" t="str">
        <f t="shared" si="6"/>
        <v/>
      </c>
      <c r="O62" s="96" t="str">
        <f t="shared" si="7"/>
        <v/>
      </c>
      <c r="P62" s="71"/>
      <c r="Q62" s="78"/>
      <c r="R62" s="79" t="str">
        <f t="shared" si="8"/>
        <v/>
      </c>
      <c r="S62" s="74"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2" s="80" t="str">
        <f>IFERROR((F62*VLOOKUP(D62,Table4[],2,FALSE)/1000)-(H62*VLOOKUP(G62,Table4[],2,FALSE)/1000),"")</f>
        <v/>
      </c>
      <c r="U62" s="120"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81"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2" s="116" t="str">
        <f t="shared" si="3"/>
        <v xml:space="preserve"> - </v>
      </c>
      <c r="X62" s="109" t="str">
        <f t="shared" si="4"/>
        <v xml:space="preserve"> - </v>
      </c>
      <c r="Y62" s="112" t="str">
        <f t="shared" si="5"/>
        <v xml:space="preserve"> - </v>
      </c>
    </row>
    <row r="63" spans="2:25" s="97" customFormat="1" x14ac:dyDescent="0.3">
      <c r="B63" s="71"/>
      <c r="C63" s="72"/>
      <c r="D63" s="72"/>
      <c r="E63" s="73"/>
      <c r="F63" s="73"/>
      <c r="G63" s="72"/>
      <c r="H63" s="73"/>
      <c r="I63" s="73"/>
      <c r="J63" s="78"/>
      <c r="K63" s="107" t="str" cm="1">
        <f t="array" ref="K63">IFERROR(_xlfn.LET(_xlpm.txt,J63,_xlpm.chars,MID(_xlpm.txt,_xlfn.SEQUENCE(LEN(_xlpm.txt)),1),_xlpm.num,_xlfn.TEXTJOIN("",TRUE,IF((_xlpm.chars&gt;="0")*(_xlpm.chars&lt;="9")+ (_xlpm.chars="."),_xlpm.chars,"")),--_xlpm.num),"")</f>
        <v/>
      </c>
      <c r="L63" s="104"/>
      <c r="M63" s="76"/>
      <c r="N63" s="77" t="str">
        <f t="shared" si="6"/>
        <v/>
      </c>
      <c r="O63" s="96" t="str">
        <f t="shared" si="7"/>
        <v/>
      </c>
      <c r="P63" s="71"/>
      <c r="Q63" s="78"/>
      <c r="R63" s="79" t="str">
        <f t="shared" si="8"/>
        <v/>
      </c>
      <c r="S63" s="74"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3" s="80" t="str">
        <f>IFERROR((F63*VLOOKUP(D63,Table4[],2,FALSE)/1000)-(H63*VLOOKUP(G63,Table4[],2,FALSE)/1000),"")</f>
        <v/>
      </c>
      <c r="U63" s="120"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81"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3" s="116" t="str">
        <f t="shared" si="3"/>
        <v xml:space="preserve"> - </v>
      </c>
      <c r="X63" s="109" t="str">
        <f t="shared" si="4"/>
        <v xml:space="preserve"> - </v>
      </c>
      <c r="Y63" s="112" t="str">
        <f t="shared" si="5"/>
        <v xml:space="preserve"> - </v>
      </c>
    </row>
    <row r="64" spans="2:25" s="97" customFormat="1" x14ac:dyDescent="0.3">
      <c r="B64" s="71"/>
      <c r="C64" s="72"/>
      <c r="D64" s="72"/>
      <c r="E64" s="73"/>
      <c r="F64" s="73"/>
      <c r="G64" s="72"/>
      <c r="H64" s="73"/>
      <c r="I64" s="73"/>
      <c r="J64" s="78"/>
      <c r="K64" s="107" t="str" cm="1">
        <f t="array" ref="K64">IFERROR(_xlfn.LET(_xlpm.txt,J64,_xlpm.chars,MID(_xlpm.txt,_xlfn.SEQUENCE(LEN(_xlpm.txt)),1),_xlpm.num,_xlfn.TEXTJOIN("",TRUE,IF((_xlpm.chars&gt;="0")*(_xlpm.chars&lt;="9")+ (_xlpm.chars="."),_xlpm.chars,"")),--_xlpm.num),"")</f>
        <v/>
      </c>
      <c r="L64" s="104"/>
      <c r="M64" s="76"/>
      <c r="N64" s="77" t="str">
        <f t="shared" si="6"/>
        <v/>
      </c>
      <c r="O64" s="96" t="str">
        <f t="shared" si="7"/>
        <v/>
      </c>
      <c r="P64" s="71"/>
      <c r="Q64" s="78"/>
      <c r="R64" s="79" t="str">
        <f t="shared" si="8"/>
        <v/>
      </c>
      <c r="S64" s="74"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4" s="80" t="str">
        <f>IFERROR((F64*VLOOKUP(D64,Table4[],2,FALSE)/1000)-(H64*VLOOKUP(G64,Table4[],2,FALSE)/1000),"")</f>
        <v/>
      </c>
      <c r="U64" s="120"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81"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4" s="116" t="str">
        <f t="shared" si="3"/>
        <v xml:space="preserve"> - </v>
      </c>
      <c r="X64" s="109" t="str">
        <f t="shared" si="4"/>
        <v xml:space="preserve"> - </v>
      </c>
      <c r="Y64" s="112" t="str">
        <f t="shared" si="5"/>
        <v xml:space="preserve"> - </v>
      </c>
    </row>
    <row r="65" spans="2:25" s="97" customFormat="1" x14ac:dyDescent="0.3">
      <c r="B65" s="71"/>
      <c r="C65" s="72"/>
      <c r="D65" s="72"/>
      <c r="E65" s="73"/>
      <c r="F65" s="73"/>
      <c r="G65" s="72"/>
      <c r="H65" s="73"/>
      <c r="I65" s="73"/>
      <c r="J65" s="78"/>
      <c r="K65" s="107" t="str" cm="1">
        <f t="array" ref="K65">IFERROR(_xlfn.LET(_xlpm.txt,J65,_xlpm.chars,MID(_xlpm.txt,_xlfn.SEQUENCE(LEN(_xlpm.txt)),1),_xlpm.num,_xlfn.TEXTJOIN("",TRUE,IF((_xlpm.chars&gt;="0")*(_xlpm.chars&lt;="9")+ (_xlpm.chars="."),_xlpm.chars,"")),--_xlpm.num),"")</f>
        <v/>
      </c>
      <c r="L65" s="104"/>
      <c r="M65" s="76"/>
      <c r="N65" s="77" t="str">
        <f t="shared" si="6"/>
        <v/>
      </c>
      <c r="O65" s="96" t="str">
        <f t="shared" si="7"/>
        <v/>
      </c>
      <c r="P65" s="71"/>
      <c r="Q65" s="78"/>
      <c r="R65" s="79" t="str">
        <f t="shared" si="8"/>
        <v/>
      </c>
      <c r="S65" s="74"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5" s="80" t="str">
        <f>IFERROR((F65*VLOOKUP(D65,Table4[],2,FALSE)/1000)-(H65*VLOOKUP(G65,Table4[],2,FALSE)/1000),"")</f>
        <v/>
      </c>
      <c r="U65" s="120"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81"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5" s="116" t="str">
        <f t="shared" si="3"/>
        <v xml:space="preserve"> - </v>
      </c>
      <c r="X65" s="109" t="str">
        <f t="shared" si="4"/>
        <v xml:space="preserve"> - </v>
      </c>
      <c r="Y65" s="112" t="str">
        <f t="shared" si="5"/>
        <v xml:space="preserve"> - </v>
      </c>
    </row>
    <row r="66" spans="2:25" s="97" customFormat="1" x14ac:dyDescent="0.3">
      <c r="B66" s="71"/>
      <c r="C66" s="72"/>
      <c r="D66" s="72"/>
      <c r="E66" s="73"/>
      <c r="F66" s="73"/>
      <c r="G66" s="72"/>
      <c r="H66" s="73"/>
      <c r="I66" s="73"/>
      <c r="J66" s="78"/>
      <c r="K66" s="107" t="str" cm="1">
        <f t="array" ref="K66">IFERROR(_xlfn.LET(_xlpm.txt,J66,_xlpm.chars,MID(_xlpm.txt,_xlfn.SEQUENCE(LEN(_xlpm.txt)),1),_xlpm.num,_xlfn.TEXTJOIN("",TRUE,IF((_xlpm.chars&gt;="0")*(_xlpm.chars&lt;="9")+ (_xlpm.chars="."),_xlpm.chars,"")),--_xlpm.num),"")</f>
        <v/>
      </c>
      <c r="L66" s="104"/>
      <c r="M66" s="76"/>
      <c r="N66" s="77" t="str">
        <f t="shared" si="6"/>
        <v/>
      </c>
      <c r="O66" s="96" t="str">
        <f t="shared" si="7"/>
        <v/>
      </c>
      <c r="P66" s="71"/>
      <c r="Q66" s="78"/>
      <c r="R66" s="79" t="str">
        <f t="shared" si="8"/>
        <v/>
      </c>
      <c r="S66" s="74"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6" s="80" t="str">
        <f>IFERROR((F66*VLOOKUP(D66,Table4[],2,FALSE)/1000)-(H66*VLOOKUP(G66,Table4[],2,FALSE)/1000),"")</f>
        <v/>
      </c>
      <c r="U66" s="120"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81"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6" s="116" t="str">
        <f t="shared" si="3"/>
        <v xml:space="preserve"> - </v>
      </c>
      <c r="X66" s="109" t="str">
        <f t="shared" si="4"/>
        <v xml:space="preserve"> - </v>
      </c>
      <c r="Y66" s="112" t="str">
        <f t="shared" si="5"/>
        <v xml:space="preserve"> - </v>
      </c>
    </row>
    <row r="67" spans="2:25" s="97" customFormat="1" x14ac:dyDescent="0.3">
      <c r="B67" s="71"/>
      <c r="C67" s="72"/>
      <c r="D67" s="72"/>
      <c r="E67" s="73"/>
      <c r="F67" s="73"/>
      <c r="G67" s="72"/>
      <c r="H67" s="73"/>
      <c r="I67" s="73"/>
      <c r="J67" s="78"/>
      <c r="K67" s="107" t="str" cm="1">
        <f t="array" ref="K67">IFERROR(_xlfn.LET(_xlpm.txt,J67,_xlpm.chars,MID(_xlpm.txt,_xlfn.SEQUENCE(LEN(_xlpm.txt)),1),_xlpm.num,_xlfn.TEXTJOIN("",TRUE,IF((_xlpm.chars&gt;="0")*(_xlpm.chars&lt;="9")+ (_xlpm.chars="."),_xlpm.chars,"")),--_xlpm.num),"")</f>
        <v/>
      </c>
      <c r="L67" s="104"/>
      <c r="M67" s="76"/>
      <c r="N67" s="77" t="str">
        <f t="shared" si="6"/>
        <v/>
      </c>
      <c r="O67" s="96" t="str">
        <f t="shared" si="7"/>
        <v/>
      </c>
      <c r="P67" s="71"/>
      <c r="Q67" s="78"/>
      <c r="R67" s="79" t="str">
        <f t="shared" si="8"/>
        <v/>
      </c>
      <c r="S67" s="74"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7" s="80" t="str">
        <f>IFERROR((F67*VLOOKUP(D67,Table4[],2,FALSE)/1000)-(H67*VLOOKUP(G67,Table4[],2,FALSE)/1000),"")</f>
        <v/>
      </c>
      <c r="U67" s="120"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81"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7" s="116" t="str">
        <f t="shared" si="3"/>
        <v xml:space="preserve"> - </v>
      </c>
      <c r="X67" s="109" t="str">
        <f t="shared" si="4"/>
        <v xml:space="preserve"> - </v>
      </c>
      <c r="Y67" s="112" t="str">
        <f t="shared" si="5"/>
        <v xml:space="preserve"> - </v>
      </c>
    </row>
    <row r="68" spans="2:25" s="97" customFormat="1" x14ac:dyDescent="0.3">
      <c r="B68" s="71"/>
      <c r="C68" s="72"/>
      <c r="D68" s="72"/>
      <c r="E68" s="73"/>
      <c r="F68" s="73"/>
      <c r="G68" s="72"/>
      <c r="H68" s="73"/>
      <c r="I68" s="73"/>
      <c r="J68" s="78"/>
      <c r="K68" s="107" t="str" cm="1">
        <f t="array" ref="K68">IFERROR(_xlfn.LET(_xlpm.txt,J68,_xlpm.chars,MID(_xlpm.txt,_xlfn.SEQUENCE(LEN(_xlpm.txt)),1),_xlpm.num,_xlfn.TEXTJOIN("",TRUE,IF((_xlpm.chars&gt;="0")*(_xlpm.chars&lt;="9")+ (_xlpm.chars="."),_xlpm.chars,"")),--_xlpm.num),"")</f>
        <v/>
      </c>
      <c r="L68" s="104"/>
      <c r="M68" s="76"/>
      <c r="N68" s="77" t="str">
        <f t="shared" si="6"/>
        <v/>
      </c>
      <c r="O68" s="96" t="str">
        <f t="shared" si="7"/>
        <v/>
      </c>
      <c r="P68" s="71"/>
      <c r="Q68" s="78"/>
      <c r="R68" s="79" t="str">
        <f t="shared" si="8"/>
        <v/>
      </c>
      <c r="S68" s="74"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8" s="80" t="str">
        <f>IFERROR((F68*VLOOKUP(D68,Table4[],2,FALSE)/1000)-(H68*VLOOKUP(G68,Table4[],2,FALSE)/1000),"")</f>
        <v/>
      </c>
      <c r="U68" s="120"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81"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8" s="116" t="str">
        <f t="shared" si="3"/>
        <v xml:space="preserve"> - </v>
      </c>
      <c r="X68" s="109" t="str">
        <f t="shared" si="4"/>
        <v xml:space="preserve"> - </v>
      </c>
      <c r="Y68" s="112" t="str">
        <f t="shared" si="5"/>
        <v xml:space="preserve"> - </v>
      </c>
    </row>
    <row r="69" spans="2:25" s="97" customFormat="1" x14ac:dyDescent="0.3">
      <c r="B69" s="71"/>
      <c r="C69" s="72"/>
      <c r="D69" s="72"/>
      <c r="E69" s="73"/>
      <c r="F69" s="73"/>
      <c r="G69" s="72"/>
      <c r="H69" s="73"/>
      <c r="I69" s="73"/>
      <c r="J69" s="78"/>
      <c r="K69" s="107" t="str" cm="1">
        <f t="array" ref="K69">IFERROR(_xlfn.LET(_xlpm.txt,J69,_xlpm.chars,MID(_xlpm.txt,_xlfn.SEQUENCE(LEN(_xlpm.txt)),1),_xlpm.num,_xlfn.TEXTJOIN("",TRUE,IF((_xlpm.chars&gt;="0")*(_xlpm.chars&lt;="9")+ (_xlpm.chars="."),_xlpm.chars,"")),--_xlpm.num),"")</f>
        <v/>
      </c>
      <c r="L69" s="104"/>
      <c r="M69" s="76"/>
      <c r="N69" s="77" t="str">
        <f t="shared" si="6"/>
        <v/>
      </c>
      <c r="O69" s="96" t="str">
        <f t="shared" si="7"/>
        <v/>
      </c>
      <c r="P69" s="71"/>
      <c r="Q69" s="78"/>
      <c r="R69" s="79" t="str">
        <f t="shared" si="8"/>
        <v/>
      </c>
      <c r="S69" s="74"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69" s="80" t="str">
        <f>IFERROR((F69*VLOOKUP(D69,Table4[],2,FALSE)/1000)-(H69*VLOOKUP(G69,Table4[],2,FALSE)/1000),"")</f>
        <v/>
      </c>
      <c r="U69" s="120"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81"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69" s="116" t="str">
        <f t="shared" si="3"/>
        <v xml:space="preserve"> - </v>
      </c>
      <c r="X69" s="109" t="str">
        <f t="shared" si="4"/>
        <v xml:space="preserve"> - </v>
      </c>
      <c r="Y69" s="112" t="str">
        <f t="shared" si="5"/>
        <v xml:space="preserve"> - </v>
      </c>
    </row>
    <row r="70" spans="2:25" s="97" customFormat="1" x14ac:dyDescent="0.3">
      <c r="B70" s="71"/>
      <c r="C70" s="72"/>
      <c r="D70" s="72"/>
      <c r="E70" s="73"/>
      <c r="F70" s="73"/>
      <c r="G70" s="72"/>
      <c r="H70" s="73"/>
      <c r="I70" s="73"/>
      <c r="J70" s="78"/>
      <c r="K70" s="107" t="str" cm="1">
        <f t="array" ref="K70">IFERROR(_xlfn.LET(_xlpm.txt,J70,_xlpm.chars,MID(_xlpm.txt,_xlfn.SEQUENCE(LEN(_xlpm.txt)),1),_xlpm.num,_xlfn.TEXTJOIN("",TRUE,IF((_xlpm.chars&gt;="0")*(_xlpm.chars&lt;="9")+ (_xlpm.chars="."),_xlpm.chars,"")),--_xlpm.num),"")</f>
        <v/>
      </c>
      <c r="L70" s="104"/>
      <c r="M70" s="76"/>
      <c r="N70" s="77" t="str">
        <f t="shared" si="6"/>
        <v/>
      </c>
      <c r="O70" s="96" t="str">
        <f t="shared" si="7"/>
        <v/>
      </c>
      <c r="P70" s="71"/>
      <c r="Q70" s="78"/>
      <c r="R70" s="79" t="str">
        <f t="shared" si="8"/>
        <v/>
      </c>
      <c r="S70" s="74"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0" s="80" t="str">
        <f>IFERROR((F70*VLOOKUP(D70,Table4[],2,FALSE)/1000)-(H70*VLOOKUP(G70,Table4[],2,FALSE)/1000),"")</f>
        <v/>
      </c>
      <c r="U70" s="120"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81"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0" s="116" t="str">
        <f t="shared" si="3"/>
        <v xml:space="preserve"> - </v>
      </c>
      <c r="X70" s="109" t="str">
        <f t="shared" si="4"/>
        <v xml:space="preserve"> - </v>
      </c>
      <c r="Y70" s="112" t="str">
        <f t="shared" si="5"/>
        <v xml:space="preserve"> - </v>
      </c>
    </row>
    <row r="71" spans="2:25" s="97" customFormat="1" x14ac:dyDescent="0.3">
      <c r="B71" s="71"/>
      <c r="C71" s="72"/>
      <c r="D71" s="72"/>
      <c r="E71" s="73"/>
      <c r="F71" s="73"/>
      <c r="G71" s="72"/>
      <c r="H71" s="73"/>
      <c r="I71" s="73"/>
      <c r="J71" s="78"/>
      <c r="K71" s="107" t="str" cm="1">
        <f t="array" ref="K71">IFERROR(_xlfn.LET(_xlpm.txt,J71,_xlpm.chars,MID(_xlpm.txt,_xlfn.SEQUENCE(LEN(_xlpm.txt)),1),_xlpm.num,_xlfn.TEXTJOIN("",TRUE,IF((_xlpm.chars&gt;="0")*(_xlpm.chars&lt;="9")+ (_xlpm.chars="."),_xlpm.chars,"")),--_xlpm.num),"")</f>
        <v/>
      </c>
      <c r="L71" s="104"/>
      <c r="M71" s="76"/>
      <c r="N71" s="77" t="str">
        <f t="shared" si="6"/>
        <v/>
      </c>
      <c r="O71" s="96" t="str">
        <f t="shared" si="7"/>
        <v/>
      </c>
      <c r="P71" s="71"/>
      <c r="Q71" s="78"/>
      <c r="R71" s="79" t="str">
        <f t="shared" si="8"/>
        <v/>
      </c>
      <c r="S71" s="74"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1" s="80" t="str">
        <f>IFERROR((F71*VLOOKUP(D71,Table4[],2,FALSE)/1000)-(H71*VLOOKUP(G71,Table4[],2,FALSE)/1000),"")</f>
        <v/>
      </c>
      <c r="U71" s="120"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81"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1" s="116" t="str">
        <f t="shared" si="3"/>
        <v xml:space="preserve"> - </v>
      </c>
      <c r="X71" s="109" t="str">
        <f t="shared" si="4"/>
        <v xml:space="preserve"> - </v>
      </c>
      <c r="Y71" s="112" t="str">
        <f t="shared" si="5"/>
        <v xml:space="preserve"> - </v>
      </c>
    </row>
    <row r="72" spans="2:25" s="97" customFormat="1" x14ac:dyDescent="0.3">
      <c r="B72" s="71"/>
      <c r="C72" s="72"/>
      <c r="D72" s="72"/>
      <c r="E72" s="73"/>
      <c r="F72" s="73"/>
      <c r="G72" s="72"/>
      <c r="H72" s="73"/>
      <c r="I72" s="73"/>
      <c r="J72" s="78"/>
      <c r="K72" s="107" t="str" cm="1">
        <f t="array" ref="K72">IFERROR(_xlfn.LET(_xlpm.txt,J72,_xlpm.chars,MID(_xlpm.txt,_xlfn.SEQUENCE(LEN(_xlpm.txt)),1),_xlpm.num,_xlfn.TEXTJOIN("",TRUE,IF((_xlpm.chars&gt;="0")*(_xlpm.chars&lt;="9")+ (_xlpm.chars="."),_xlpm.chars,"")),--_xlpm.num),"")</f>
        <v/>
      </c>
      <c r="L72" s="104"/>
      <c r="M72" s="76"/>
      <c r="N72" s="77" t="str">
        <f t="shared" si="6"/>
        <v/>
      </c>
      <c r="O72" s="96" t="str">
        <f t="shared" si="7"/>
        <v/>
      </c>
      <c r="P72" s="71"/>
      <c r="Q72" s="78"/>
      <c r="R72" s="79" t="str">
        <f t="shared" si="8"/>
        <v/>
      </c>
      <c r="S72" s="74"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2" s="80" t="str">
        <f>IFERROR((F72*VLOOKUP(D72,Table4[],2,FALSE)/1000)-(H72*VLOOKUP(G72,Table4[],2,FALSE)/1000),"")</f>
        <v/>
      </c>
      <c r="U72" s="120"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81"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2" s="116" t="str">
        <f t="shared" si="3"/>
        <v xml:space="preserve"> - </v>
      </c>
      <c r="X72" s="109" t="str">
        <f t="shared" si="4"/>
        <v xml:space="preserve"> - </v>
      </c>
      <c r="Y72" s="112" t="str">
        <f t="shared" si="5"/>
        <v xml:space="preserve"> - </v>
      </c>
    </row>
    <row r="73" spans="2:25" s="97" customFormat="1" x14ac:dyDescent="0.3">
      <c r="B73" s="71"/>
      <c r="C73" s="72"/>
      <c r="D73" s="72"/>
      <c r="E73" s="73"/>
      <c r="F73" s="73"/>
      <c r="G73" s="72"/>
      <c r="H73" s="73"/>
      <c r="I73" s="73"/>
      <c r="J73" s="78"/>
      <c r="K73" s="107" t="str" cm="1">
        <f t="array" ref="K73">IFERROR(_xlfn.LET(_xlpm.txt,J73,_xlpm.chars,MID(_xlpm.txt,_xlfn.SEQUENCE(LEN(_xlpm.txt)),1),_xlpm.num,_xlfn.TEXTJOIN("",TRUE,IF((_xlpm.chars&gt;="0")*(_xlpm.chars&lt;="9")+ (_xlpm.chars="."),_xlpm.chars,"")),--_xlpm.num),"")</f>
        <v/>
      </c>
      <c r="L73" s="104"/>
      <c r="M73" s="76"/>
      <c r="N73" s="77" t="str">
        <f t="shared" si="6"/>
        <v/>
      </c>
      <c r="O73" s="96" t="str">
        <f t="shared" si="7"/>
        <v/>
      </c>
      <c r="P73" s="71"/>
      <c r="Q73" s="78"/>
      <c r="R73" s="79" t="str">
        <f t="shared" si="8"/>
        <v/>
      </c>
      <c r="S73" s="74"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3" s="80" t="str">
        <f>IFERROR((F73*VLOOKUP(D73,Table4[],2,FALSE)/1000)-(H73*VLOOKUP(G73,Table4[],2,FALSE)/1000),"")</f>
        <v/>
      </c>
      <c r="U73" s="120"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81"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3" s="116" t="str">
        <f t="shared" si="3"/>
        <v xml:space="preserve"> - </v>
      </c>
      <c r="X73" s="109" t="str">
        <f t="shared" si="4"/>
        <v xml:space="preserve"> - </v>
      </c>
      <c r="Y73" s="112" t="str">
        <f t="shared" si="5"/>
        <v xml:space="preserve"> - </v>
      </c>
    </row>
    <row r="74" spans="2:25" s="97" customFormat="1" x14ac:dyDescent="0.3">
      <c r="B74" s="71"/>
      <c r="C74" s="72"/>
      <c r="D74" s="72"/>
      <c r="E74" s="73"/>
      <c r="F74" s="73"/>
      <c r="G74" s="72"/>
      <c r="H74" s="73"/>
      <c r="I74" s="73"/>
      <c r="J74" s="78"/>
      <c r="K74" s="107" t="str" cm="1">
        <f t="array" ref="K74">IFERROR(_xlfn.LET(_xlpm.txt,J74,_xlpm.chars,MID(_xlpm.txt,_xlfn.SEQUENCE(LEN(_xlpm.txt)),1),_xlpm.num,_xlfn.TEXTJOIN("",TRUE,IF((_xlpm.chars&gt;="0")*(_xlpm.chars&lt;="9")+ (_xlpm.chars="."),_xlpm.chars,"")),--_xlpm.num),"")</f>
        <v/>
      </c>
      <c r="L74" s="104"/>
      <c r="M74" s="76"/>
      <c r="N74" s="77" t="str">
        <f t="shared" si="6"/>
        <v/>
      </c>
      <c r="O74" s="96" t="str">
        <f t="shared" si="7"/>
        <v/>
      </c>
      <c r="P74" s="71"/>
      <c r="Q74" s="78"/>
      <c r="R74" s="79" t="str">
        <f t="shared" si="8"/>
        <v/>
      </c>
      <c r="S74" s="74"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4" s="80" t="str">
        <f>IFERROR((F74*VLOOKUP(D74,Table4[],2,FALSE)/1000)-(H74*VLOOKUP(G74,Table4[],2,FALSE)/1000),"")</f>
        <v/>
      </c>
      <c r="U74" s="120"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81"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4" s="116" t="str">
        <f t="shared" si="3"/>
        <v xml:space="preserve"> - </v>
      </c>
      <c r="X74" s="109" t="str">
        <f t="shared" si="4"/>
        <v xml:space="preserve"> - </v>
      </c>
      <c r="Y74" s="112" t="str">
        <f t="shared" si="5"/>
        <v xml:space="preserve"> - </v>
      </c>
    </row>
    <row r="75" spans="2:25" s="97" customFormat="1" x14ac:dyDescent="0.3">
      <c r="B75" s="71"/>
      <c r="C75" s="72"/>
      <c r="D75" s="72"/>
      <c r="E75" s="73"/>
      <c r="F75" s="73"/>
      <c r="G75" s="72"/>
      <c r="H75" s="73"/>
      <c r="I75" s="73"/>
      <c r="J75" s="78"/>
      <c r="K75" s="107" t="str" cm="1">
        <f t="array" ref="K75">IFERROR(_xlfn.LET(_xlpm.txt,J75,_xlpm.chars,MID(_xlpm.txt,_xlfn.SEQUENCE(LEN(_xlpm.txt)),1),_xlpm.num,_xlfn.TEXTJOIN("",TRUE,IF((_xlpm.chars&gt;="0")*(_xlpm.chars&lt;="9")+ (_xlpm.chars="."),_xlpm.chars,"")),--_xlpm.num),"")</f>
        <v/>
      </c>
      <c r="L75" s="104"/>
      <c r="M75" s="76"/>
      <c r="N75" s="77" t="str">
        <f t="shared" si="6"/>
        <v/>
      </c>
      <c r="O75" s="96" t="str">
        <f t="shared" si="7"/>
        <v/>
      </c>
      <c r="P75" s="71"/>
      <c r="Q75" s="78"/>
      <c r="R75" s="79" t="str">
        <f t="shared" si="8"/>
        <v/>
      </c>
      <c r="S75" s="74"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5" s="80" t="str">
        <f>IFERROR((F75*VLOOKUP(D75,Table4[],2,FALSE)/1000)-(H75*VLOOKUP(G75,Table4[],2,FALSE)/1000),"")</f>
        <v/>
      </c>
      <c r="U75" s="120"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81"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5" s="116" t="str">
        <f t="shared" si="3"/>
        <v xml:space="preserve"> - </v>
      </c>
      <c r="X75" s="109" t="str">
        <f t="shared" si="4"/>
        <v xml:space="preserve"> - </v>
      </c>
      <c r="Y75" s="112" t="str">
        <f t="shared" si="5"/>
        <v xml:space="preserve"> - </v>
      </c>
    </row>
    <row r="76" spans="2:25" s="97" customFormat="1" x14ac:dyDescent="0.3">
      <c r="B76" s="71"/>
      <c r="C76" s="72"/>
      <c r="D76" s="72"/>
      <c r="E76" s="73"/>
      <c r="F76" s="73"/>
      <c r="G76" s="72"/>
      <c r="H76" s="73"/>
      <c r="I76" s="73"/>
      <c r="J76" s="78"/>
      <c r="K76" s="107" t="str" cm="1">
        <f t="array" ref="K76">IFERROR(_xlfn.LET(_xlpm.txt,J76,_xlpm.chars,MID(_xlpm.txt,_xlfn.SEQUENCE(LEN(_xlpm.txt)),1),_xlpm.num,_xlfn.TEXTJOIN("",TRUE,IF((_xlpm.chars&gt;="0")*(_xlpm.chars&lt;="9")+ (_xlpm.chars="."),_xlpm.chars,"")),--_xlpm.num),"")</f>
        <v/>
      </c>
      <c r="L76" s="104"/>
      <c r="M76" s="76"/>
      <c r="N76" s="77" t="str">
        <f t="shared" si="6"/>
        <v/>
      </c>
      <c r="O76" s="96" t="str">
        <f t="shared" si="7"/>
        <v/>
      </c>
      <c r="P76" s="71"/>
      <c r="Q76" s="78"/>
      <c r="R76" s="79" t="str">
        <f t="shared" si="8"/>
        <v/>
      </c>
      <c r="S76" s="74"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6" s="80" t="str">
        <f>IFERROR((F76*VLOOKUP(D76,Table4[],2,FALSE)/1000)-(H76*VLOOKUP(G76,Table4[],2,FALSE)/1000),"")</f>
        <v/>
      </c>
      <c r="U76" s="120"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81"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6" s="116" t="str">
        <f t="shared" si="3"/>
        <v xml:space="preserve"> - </v>
      </c>
      <c r="X76" s="109" t="str">
        <f t="shared" si="4"/>
        <v xml:space="preserve"> - </v>
      </c>
      <c r="Y76" s="112" t="str">
        <f t="shared" si="5"/>
        <v xml:space="preserve"> - </v>
      </c>
    </row>
    <row r="77" spans="2:25" s="97" customFormat="1" x14ac:dyDescent="0.3">
      <c r="B77" s="71"/>
      <c r="C77" s="72"/>
      <c r="D77" s="72"/>
      <c r="E77" s="73"/>
      <c r="F77" s="73"/>
      <c r="G77" s="72"/>
      <c r="H77" s="73"/>
      <c r="I77" s="73"/>
      <c r="J77" s="78"/>
      <c r="K77" s="107" t="str" cm="1">
        <f t="array" ref="K77">IFERROR(_xlfn.LET(_xlpm.txt,J77,_xlpm.chars,MID(_xlpm.txt,_xlfn.SEQUENCE(LEN(_xlpm.txt)),1),_xlpm.num,_xlfn.TEXTJOIN("",TRUE,IF((_xlpm.chars&gt;="0")*(_xlpm.chars&lt;="9")+ (_xlpm.chars="."),_xlpm.chars,"")),--_xlpm.num),"")</f>
        <v/>
      </c>
      <c r="L77" s="104"/>
      <c r="M77" s="76"/>
      <c r="N77" s="77" t="str">
        <f t="shared" si="6"/>
        <v/>
      </c>
      <c r="O77" s="96" t="str">
        <f t="shared" si="7"/>
        <v/>
      </c>
      <c r="P77" s="71"/>
      <c r="Q77" s="78"/>
      <c r="R77" s="79" t="str">
        <f t="shared" si="8"/>
        <v/>
      </c>
      <c r="S77" s="74"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7" s="80" t="str">
        <f>IFERROR((F77*VLOOKUP(D77,Table4[],2,FALSE)/1000)-(H77*VLOOKUP(G77,Table4[],2,FALSE)/1000),"")</f>
        <v/>
      </c>
      <c r="U77" s="120"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81"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7" s="116" t="str">
        <f t="shared" si="3"/>
        <v xml:space="preserve"> - </v>
      </c>
      <c r="X77" s="109" t="str">
        <f t="shared" si="4"/>
        <v xml:space="preserve"> - </v>
      </c>
      <c r="Y77" s="112" t="str">
        <f t="shared" si="5"/>
        <v xml:space="preserve"> - </v>
      </c>
    </row>
    <row r="78" spans="2:25" s="97" customFormat="1" x14ac:dyDescent="0.3">
      <c r="B78" s="71"/>
      <c r="C78" s="72"/>
      <c r="D78" s="72"/>
      <c r="E78" s="73"/>
      <c r="F78" s="73"/>
      <c r="G78" s="72"/>
      <c r="H78" s="73"/>
      <c r="I78" s="73"/>
      <c r="J78" s="78"/>
      <c r="K78" s="107" t="str" cm="1">
        <f t="array" ref="K78">IFERROR(_xlfn.LET(_xlpm.txt,J78,_xlpm.chars,MID(_xlpm.txt,_xlfn.SEQUENCE(LEN(_xlpm.txt)),1),_xlpm.num,_xlfn.TEXTJOIN("",TRUE,IF((_xlpm.chars&gt;="0")*(_xlpm.chars&lt;="9")+ (_xlpm.chars="."),_xlpm.chars,"")),--_xlpm.num),"")</f>
        <v/>
      </c>
      <c r="L78" s="104"/>
      <c r="M78" s="76"/>
      <c r="N78" s="77" t="str">
        <f t="shared" si="6"/>
        <v/>
      </c>
      <c r="O78" s="96" t="str">
        <f t="shared" si="7"/>
        <v/>
      </c>
      <c r="P78" s="71"/>
      <c r="Q78" s="78"/>
      <c r="R78" s="79" t="str">
        <f t="shared" si="8"/>
        <v/>
      </c>
      <c r="S78" s="74"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8" s="80" t="str">
        <f>IFERROR((F78*VLOOKUP(D78,Table4[],2,FALSE)/1000)-(H78*VLOOKUP(G78,Table4[],2,FALSE)/1000),"")</f>
        <v/>
      </c>
      <c r="U78" s="120"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81"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8" s="116" t="str">
        <f t="shared" si="3"/>
        <v xml:space="preserve"> - </v>
      </c>
      <c r="X78" s="109" t="str">
        <f t="shared" si="4"/>
        <v xml:space="preserve"> - </v>
      </c>
      <c r="Y78" s="112" t="str">
        <f t="shared" si="5"/>
        <v xml:space="preserve"> - </v>
      </c>
    </row>
    <row r="79" spans="2:25" s="97" customFormat="1" x14ac:dyDescent="0.3">
      <c r="B79" s="71"/>
      <c r="C79" s="72"/>
      <c r="D79" s="72"/>
      <c r="E79" s="73"/>
      <c r="F79" s="73"/>
      <c r="G79" s="72"/>
      <c r="H79" s="73"/>
      <c r="I79" s="73"/>
      <c r="J79" s="78"/>
      <c r="K79" s="107" t="str" cm="1">
        <f t="array" ref="K79">IFERROR(_xlfn.LET(_xlpm.txt,J79,_xlpm.chars,MID(_xlpm.txt,_xlfn.SEQUENCE(LEN(_xlpm.txt)),1),_xlpm.num,_xlfn.TEXTJOIN("",TRUE,IF((_xlpm.chars&gt;="0")*(_xlpm.chars&lt;="9")+ (_xlpm.chars="."),_xlpm.chars,"")),--_xlpm.num),"")</f>
        <v/>
      </c>
      <c r="L79" s="104"/>
      <c r="M79" s="76"/>
      <c r="N79" s="77" t="str">
        <f t="shared" si="6"/>
        <v/>
      </c>
      <c r="O79" s="96" t="str">
        <f t="shared" si="7"/>
        <v/>
      </c>
      <c r="P79" s="71"/>
      <c r="Q79" s="78"/>
      <c r="R79" s="79" t="str">
        <f t="shared" si="8"/>
        <v/>
      </c>
      <c r="S79" s="74"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79" s="80" t="str">
        <f>IFERROR((F79*VLOOKUP(D79,Table4[],2,FALSE)/1000)-(H79*VLOOKUP(G79,Table4[],2,FALSE)/1000),"")</f>
        <v/>
      </c>
      <c r="U79" s="120"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81"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79" s="116" t="str">
        <f t="shared" si="3"/>
        <v xml:space="preserve"> - </v>
      </c>
      <c r="X79" s="109" t="str">
        <f t="shared" si="4"/>
        <v xml:space="preserve"> - </v>
      </c>
      <c r="Y79" s="112" t="str">
        <f t="shared" si="5"/>
        <v xml:space="preserve"> - </v>
      </c>
    </row>
    <row r="80" spans="2:25" s="97" customFormat="1" x14ac:dyDescent="0.3">
      <c r="B80" s="71"/>
      <c r="C80" s="72"/>
      <c r="D80" s="72"/>
      <c r="E80" s="73"/>
      <c r="F80" s="73"/>
      <c r="G80" s="72"/>
      <c r="H80" s="73"/>
      <c r="I80" s="73"/>
      <c r="J80" s="78"/>
      <c r="K80" s="107" t="str" cm="1">
        <f t="array" ref="K80">IFERROR(_xlfn.LET(_xlpm.txt,J80,_xlpm.chars,MID(_xlpm.txt,_xlfn.SEQUENCE(LEN(_xlpm.txt)),1),_xlpm.num,_xlfn.TEXTJOIN("",TRUE,IF((_xlpm.chars&gt;="0")*(_xlpm.chars&lt;="9")+ (_xlpm.chars="."),_xlpm.chars,"")),--_xlpm.num),"")</f>
        <v/>
      </c>
      <c r="L80" s="104"/>
      <c r="M80" s="76"/>
      <c r="N80" s="77" t="str">
        <f t="shared" si="6"/>
        <v/>
      </c>
      <c r="O80" s="96" t="str">
        <f t="shared" si="7"/>
        <v/>
      </c>
      <c r="P80" s="71"/>
      <c r="Q80" s="78"/>
      <c r="R80" s="79" t="str">
        <f t="shared" si="8"/>
        <v/>
      </c>
      <c r="S80" s="74"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0" s="80" t="str">
        <f>IFERROR((F80*VLOOKUP(D80,Table4[],2,FALSE)/1000)-(H80*VLOOKUP(G80,Table4[],2,FALSE)/1000),"")</f>
        <v/>
      </c>
      <c r="U80" s="120"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81"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0" s="116" t="str">
        <f t="shared" si="3"/>
        <v xml:space="preserve"> - </v>
      </c>
      <c r="X80" s="109" t="str">
        <f t="shared" si="4"/>
        <v xml:space="preserve"> - </v>
      </c>
      <c r="Y80" s="112" t="str">
        <f t="shared" si="5"/>
        <v xml:space="preserve"> - </v>
      </c>
    </row>
    <row r="81" spans="2:25" s="97" customFormat="1" x14ac:dyDescent="0.3">
      <c r="B81" s="71"/>
      <c r="C81" s="72"/>
      <c r="D81" s="72"/>
      <c r="E81" s="73"/>
      <c r="F81" s="73"/>
      <c r="G81" s="72"/>
      <c r="H81" s="73"/>
      <c r="I81" s="73"/>
      <c r="J81" s="78"/>
      <c r="K81" s="107" t="str" cm="1">
        <f t="array" ref="K81">IFERROR(_xlfn.LET(_xlpm.txt,J81,_xlpm.chars,MID(_xlpm.txt,_xlfn.SEQUENCE(LEN(_xlpm.txt)),1),_xlpm.num,_xlfn.TEXTJOIN("",TRUE,IF((_xlpm.chars&gt;="0")*(_xlpm.chars&lt;="9")+ (_xlpm.chars="."),_xlpm.chars,"")),--_xlpm.num),"")</f>
        <v/>
      </c>
      <c r="L81" s="104"/>
      <c r="M81" s="76"/>
      <c r="N81" s="77" t="str">
        <f t="shared" si="6"/>
        <v/>
      </c>
      <c r="O81" s="96" t="str">
        <f t="shared" si="7"/>
        <v/>
      </c>
      <c r="P81" s="71"/>
      <c r="Q81" s="78"/>
      <c r="R81" s="79" t="str">
        <f t="shared" si="8"/>
        <v/>
      </c>
      <c r="S81" s="74"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1" s="80" t="str">
        <f>IFERROR((F81*VLOOKUP(D81,Table4[],2,FALSE)/1000)-(H81*VLOOKUP(G81,Table4[],2,FALSE)/1000),"")</f>
        <v/>
      </c>
      <c r="U81" s="120"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81"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1" s="116" t="str">
        <f t="shared" si="3"/>
        <v xml:space="preserve"> - </v>
      </c>
      <c r="X81" s="109" t="str">
        <f t="shared" si="4"/>
        <v xml:space="preserve"> - </v>
      </c>
      <c r="Y81" s="112" t="str">
        <f t="shared" si="5"/>
        <v xml:space="preserve"> - </v>
      </c>
    </row>
    <row r="82" spans="2:25" s="97" customFormat="1" x14ac:dyDescent="0.3">
      <c r="B82" s="71"/>
      <c r="C82" s="72"/>
      <c r="D82" s="72"/>
      <c r="E82" s="73"/>
      <c r="F82" s="73"/>
      <c r="G82" s="72"/>
      <c r="H82" s="73"/>
      <c r="I82" s="73"/>
      <c r="J82" s="78"/>
      <c r="K82" s="107" t="str" cm="1">
        <f t="array" ref="K82">IFERROR(_xlfn.LET(_xlpm.txt,J82,_xlpm.chars,MID(_xlpm.txt,_xlfn.SEQUENCE(LEN(_xlpm.txt)),1),_xlpm.num,_xlfn.TEXTJOIN("",TRUE,IF((_xlpm.chars&gt;="0")*(_xlpm.chars&lt;="9")+ (_xlpm.chars="."),_xlpm.chars,"")),--_xlpm.num),"")</f>
        <v/>
      </c>
      <c r="L82" s="104"/>
      <c r="M82" s="76"/>
      <c r="N82" s="77" t="str">
        <f t="shared" si="6"/>
        <v/>
      </c>
      <c r="O82" s="96" t="str">
        <f t="shared" si="7"/>
        <v/>
      </c>
      <c r="P82" s="71"/>
      <c r="Q82" s="78"/>
      <c r="R82" s="79" t="str">
        <f t="shared" si="8"/>
        <v/>
      </c>
      <c r="S82" s="74"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2" s="80" t="str">
        <f>IFERROR((F82*VLOOKUP(D82,Table4[],2,FALSE)/1000)-(H82*VLOOKUP(G82,Table4[],2,FALSE)/1000),"")</f>
        <v/>
      </c>
      <c r="U82" s="120"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81"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2" s="116" t="str">
        <f t="shared" si="3"/>
        <v xml:space="preserve"> - </v>
      </c>
      <c r="X82" s="109" t="str">
        <f t="shared" si="4"/>
        <v xml:space="preserve"> - </v>
      </c>
      <c r="Y82" s="112" t="str">
        <f t="shared" si="5"/>
        <v xml:space="preserve"> - </v>
      </c>
    </row>
    <row r="83" spans="2:25" s="97" customFormat="1" x14ac:dyDescent="0.3">
      <c r="B83" s="71"/>
      <c r="C83" s="72"/>
      <c r="D83" s="72"/>
      <c r="E83" s="73"/>
      <c r="F83" s="73"/>
      <c r="G83" s="72"/>
      <c r="H83" s="73"/>
      <c r="I83" s="73"/>
      <c r="J83" s="78"/>
      <c r="K83" s="107" t="str" cm="1">
        <f t="array" ref="K83">IFERROR(_xlfn.LET(_xlpm.txt,J83,_xlpm.chars,MID(_xlpm.txt,_xlfn.SEQUENCE(LEN(_xlpm.txt)),1),_xlpm.num,_xlfn.TEXTJOIN("",TRUE,IF((_xlpm.chars&gt;="0")*(_xlpm.chars&lt;="9")+ (_xlpm.chars="."),_xlpm.chars,"")),--_xlpm.num),"")</f>
        <v/>
      </c>
      <c r="L83" s="104"/>
      <c r="M83" s="76"/>
      <c r="N83" s="77" t="str">
        <f t="shared" si="6"/>
        <v/>
      </c>
      <c r="O83" s="96" t="str">
        <f t="shared" si="7"/>
        <v/>
      </c>
      <c r="P83" s="71"/>
      <c r="Q83" s="78"/>
      <c r="R83" s="79" t="str">
        <f t="shared" si="8"/>
        <v/>
      </c>
      <c r="S83" s="74"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3" s="80" t="str">
        <f>IFERROR((F83*VLOOKUP(D83,Table4[],2,FALSE)/1000)-(H83*VLOOKUP(G83,Table4[],2,FALSE)/1000),"")</f>
        <v/>
      </c>
      <c r="U83" s="120"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81"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3" s="116" t="str">
        <f t="shared" si="3"/>
        <v xml:space="preserve"> - </v>
      </c>
      <c r="X83" s="109" t="str">
        <f t="shared" si="4"/>
        <v xml:space="preserve"> - </v>
      </c>
      <c r="Y83" s="112" t="str">
        <f t="shared" si="5"/>
        <v xml:space="preserve"> - </v>
      </c>
    </row>
    <row r="84" spans="2:25" s="97" customFormat="1" x14ac:dyDescent="0.3">
      <c r="B84" s="71"/>
      <c r="C84" s="72"/>
      <c r="D84" s="72"/>
      <c r="E84" s="73"/>
      <c r="F84" s="73"/>
      <c r="G84" s="72"/>
      <c r="H84" s="73"/>
      <c r="I84" s="73"/>
      <c r="J84" s="78"/>
      <c r="K84" s="107" t="str" cm="1">
        <f t="array" ref="K84">IFERROR(_xlfn.LET(_xlpm.txt,J84,_xlpm.chars,MID(_xlpm.txt,_xlfn.SEQUENCE(LEN(_xlpm.txt)),1),_xlpm.num,_xlfn.TEXTJOIN("",TRUE,IF((_xlpm.chars&gt;="0")*(_xlpm.chars&lt;="9")+ (_xlpm.chars="."),_xlpm.chars,"")),--_xlpm.num),"")</f>
        <v/>
      </c>
      <c r="L84" s="104"/>
      <c r="M84" s="76"/>
      <c r="N84" s="77" t="str">
        <f t="shared" si="6"/>
        <v/>
      </c>
      <c r="O84" s="96" t="str">
        <f t="shared" si="7"/>
        <v/>
      </c>
      <c r="P84" s="71"/>
      <c r="Q84" s="78"/>
      <c r="R84" s="79" t="str">
        <f t="shared" si="8"/>
        <v/>
      </c>
      <c r="S84" s="74"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4" s="80" t="str">
        <f>IFERROR((F84*VLOOKUP(D84,Table4[],2,FALSE)/1000)-(H84*VLOOKUP(G84,Table4[],2,FALSE)/1000),"")</f>
        <v/>
      </c>
      <c r="U84" s="120"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81"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4" s="116" t="str">
        <f t="shared" si="3"/>
        <v xml:space="preserve"> - </v>
      </c>
      <c r="X84" s="109" t="str">
        <f t="shared" si="4"/>
        <v xml:space="preserve"> - </v>
      </c>
      <c r="Y84" s="112" t="str">
        <f t="shared" si="5"/>
        <v xml:space="preserve"> - </v>
      </c>
    </row>
    <row r="85" spans="2:25" s="97" customFormat="1" x14ac:dyDescent="0.3">
      <c r="B85" s="71"/>
      <c r="C85" s="72"/>
      <c r="D85" s="72"/>
      <c r="E85" s="73"/>
      <c r="F85" s="73"/>
      <c r="G85" s="72"/>
      <c r="H85" s="73"/>
      <c r="I85" s="73"/>
      <c r="J85" s="78"/>
      <c r="K85" s="107" t="str" cm="1">
        <f t="array" ref="K85">IFERROR(_xlfn.LET(_xlpm.txt,J85,_xlpm.chars,MID(_xlpm.txt,_xlfn.SEQUENCE(LEN(_xlpm.txt)),1),_xlpm.num,_xlfn.TEXTJOIN("",TRUE,IF((_xlpm.chars&gt;="0")*(_xlpm.chars&lt;="9")+ (_xlpm.chars="."),_xlpm.chars,"")),--_xlpm.num),"")</f>
        <v/>
      </c>
      <c r="L85" s="104"/>
      <c r="M85" s="76"/>
      <c r="N85" s="77" t="str">
        <f t="shared" si="6"/>
        <v/>
      </c>
      <c r="O85" s="96" t="str">
        <f t="shared" si="7"/>
        <v/>
      </c>
      <c r="P85" s="71"/>
      <c r="Q85" s="78"/>
      <c r="R85" s="79" t="str">
        <f t="shared" si="8"/>
        <v/>
      </c>
      <c r="S85" s="74"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5" s="80" t="str">
        <f>IFERROR((F85*VLOOKUP(D85,Table4[],2,FALSE)/1000)-(H85*VLOOKUP(G85,Table4[],2,FALSE)/1000),"")</f>
        <v/>
      </c>
      <c r="U85" s="120"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81"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5" s="116" t="str">
        <f t="shared" si="3"/>
        <v xml:space="preserve"> - </v>
      </c>
      <c r="X85" s="109" t="str">
        <f t="shared" si="4"/>
        <v xml:space="preserve"> - </v>
      </c>
      <c r="Y85" s="112" t="str">
        <f t="shared" si="5"/>
        <v xml:space="preserve"> - </v>
      </c>
    </row>
    <row r="86" spans="2:25" s="97" customFormat="1" x14ac:dyDescent="0.3">
      <c r="B86" s="71"/>
      <c r="C86" s="72"/>
      <c r="D86" s="72"/>
      <c r="E86" s="73"/>
      <c r="F86" s="73"/>
      <c r="G86" s="72"/>
      <c r="H86" s="73"/>
      <c r="I86" s="73"/>
      <c r="J86" s="78"/>
      <c r="K86" s="107" t="str" cm="1">
        <f t="array" ref="K86">IFERROR(_xlfn.LET(_xlpm.txt,J86,_xlpm.chars,MID(_xlpm.txt,_xlfn.SEQUENCE(LEN(_xlpm.txt)),1),_xlpm.num,_xlfn.TEXTJOIN("",TRUE,IF((_xlpm.chars&gt;="0")*(_xlpm.chars&lt;="9")+ (_xlpm.chars="."),_xlpm.chars,"")),--_xlpm.num),"")</f>
        <v/>
      </c>
      <c r="L86" s="104"/>
      <c r="M86" s="76"/>
      <c r="N86" s="77" t="str">
        <f t="shared" si="6"/>
        <v/>
      </c>
      <c r="O86" s="96" t="str">
        <f t="shared" si="7"/>
        <v/>
      </c>
      <c r="P86" s="71"/>
      <c r="Q86" s="78"/>
      <c r="R86" s="79" t="str">
        <f t="shared" si="8"/>
        <v/>
      </c>
      <c r="S86" s="74"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6" s="80" t="str">
        <f>IFERROR((F86*VLOOKUP(D86,Table4[],2,FALSE)/1000)-(H86*VLOOKUP(G86,Table4[],2,FALSE)/1000),"")</f>
        <v/>
      </c>
      <c r="U86" s="120"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81"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6" s="116" t="str">
        <f t="shared" si="3"/>
        <v xml:space="preserve"> - </v>
      </c>
      <c r="X86" s="109" t="str">
        <f t="shared" si="4"/>
        <v xml:space="preserve"> - </v>
      </c>
      <c r="Y86" s="112" t="str">
        <f t="shared" si="5"/>
        <v xml:space="preserve"> - </v>
      </c>
    </row>
    <row r="87" spans="2:25" s="97" customFormat="1" x14ac:dyDescent="0.3">
      <c r="B87" s="71"/>
      <c r="C87" s="72"/>
      <c r="D87" s="72"/>
      <c r="E87" s="73"/>
      <c r="F87" s="73"/>
      <c r="G87" s="72"/>
      <c r="H87" s="73"/>
      <c r="I87" s="73"/>
      <c r="J87" s="78"/>
      <c r="K87" s="107" t="str" cm="1">
        <f t="array" ref="K87">IFERROR(_xlfn.LET(_xlpm.txt,J87,_xlpm.chars,MID(_xlpm.txt,_xlfn.SEQUENCE(LEN(_xlpm.txt)),1),_xlpm.num,_xlfn.TEXTJOIN("",TRUE,IF((_xlpm.chars&gt;="0")*(_xlpm.chars&lt;="9")+ (_xlpm.chars="."),_xlpm.chars,"")),--_xlpm.num),"")</f>
        <v/>
      </c>
      <c r="L87" s="104"/>
      <c r="M87" s="76"/>
      <c r="N87" s="77" t="str">
        <f t="shared" si="6"/>
        <v/>
      </c>
      <c r="O87" s="96" t="str">
        <f t="shared" si="7"/>
        <v/>
      </c>
      <c r="P87" s="71"/>
      <c r="Q87" s="78"/>
      <c r="R87" s="79" t="str">
        <f t="shared" si="8"/>
        <v/>
      </c>
      <c r="S87" s="74"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7" s="80" t="str">
        <f>IFERROR((F87*VLOOKUP(D87,Table4[],2,FALSE)/1000)-(H87*VLOOKUP(G87,Table4[],2,FALSE)/1000),"")</f>
        <v/>
      </c>
      <c r="U87" s="120"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81"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7" s="116" t="str">
        <f t="shared" si="3"/>
        <v xml:space="preserve"> - </v>
      </c>
      <c r="X87" s="109" t="str">
        <f t="shared" si="4"/>
        <v xml:space="preserve"> - </v>
      </c>
      <c r="Y87" s="112" t="str">
        <f t="shared" si="5"/>
        <v xml:space="preserve"> - </v>
      </c>
    </row>
    <row r="88" spans="2:25" s="97" customFormat="1" x14ac:dyDescent="0.3">
      <c r="B88" s="71"/>
      <c r="C88" s="72"/>
      <c r="D88" s="72"/>
      <c r="E88" s="73"/>
      <c r="F88" s="73"/>
      <c r="G88" s="72"/>
      <c r="H88" s="73"/>
      <c r="I88" s="73"/>
      <c r="J88" s="78"/>
      <c r="K88" s="107" t="str" cm="1">
        <f t="array" ref="K88">IFERROR(_xlfn.LET(_xlpm.txt,J88,_xlpm.chars,MID(_xlpm.txt,_xlfn.SEQUENCE(LEN(_xlpm.txt)),1),_xlpm.num,_xlfn.TEXTJOIN("",TRUE,IF((_xlpm.chars&gt;="0")*(_xlpm.chars&lt;="9")+ (_xlpm.chars="."),_xlpm.chars,"")),--_xlpm.num),"")</f>
        <v/>
      </c>
      <c r="L88" s="104"/>
      <c r="M88" s="76"/>
      <c r="N88" s="77" t="str">
        <f t="shared" si="6"/>
        <v/>
      </c>
      <c r="O88" s="96" t="str">
        <f t="shared" si="7"/>
        <v/>
      </c>
      <c r="P88" s="71"/>
      <c r="Q88" s="78"/>
      <c r="R88" s="79" t="str">
        <f t="shared" si="8"/>
        <v/>
      </c>
      <c r="S88" s="74"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8" s="80" t="str">
        <f>IFERROR((F88*VLOOKUP(D88,Table4[],2,FALSE)/1000)-(H88*VLOOKUP(G88,Table4[],2,FALSE)/1000),"")</f>
        <v/>
      </c>
      <c r="U88" s="120"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81"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8" s="116" t="str">
        <f t="shared" si="3"/>
        <v xml:space="preserve"> - </v>
      </c>
      <c r="X88" s="109" t="str">
        <f t="shared" si="4"/>
        <v xml:space="preserve"> - </v>
      </c>
      <c r="Y88" s="112" t="str">
        <f t="shared" si="5"/>
        <v xml:space="preserve"> - </v>
      </c>
    </row>
    <row r="89" spans="2:25" s="97" customFormat="1" x14ac:dyDescent="0.3">
      <c r="B89" s="71"/>
      <c r="C89" s="72"/>
      <c r="D89" s="72"/>
      <c r="E89" s="73"/>
      <c r="F89" s="73"/>
      <c r="G89" s="72"/>
      <c r="H89" s="73"/>
      <c r="I89" s="73"/>
      <c r="J89" s="78"/>
      <c r="K89" s="107" t="str" cm="1">
        <f t="array" ref="K89">IFERROR(_xlfn.LET(_xlpm.txt,J89,_xlpm.chars,MID(_xlpm.txt,_xlfn.SEQUENCE(LEN(_xlpm.txt)),1),_xlpm.num,_xlfn.TEXTJOIN("",TRUE,IF((_xlpm.chars&gt;="0")*(_xlpm.chars&lt;="9")+ (_xlpm.chars="."),_xlpm.chars,"")),--_xlpm.num),"")</f>
        <v/>
      </c>
      <c r="L89" s="104"/>
      <c r="M89" s="76"/>
      <c r="N89" s="77" t="str">
        <f t="shared" si="6"/>
        <v/>
      </c>
      <c r="O89" s="96" t="str">
        <f t="shared" si="7"/>
        <v/>
      </c>
      <c r="P89" s="71"/>
      <c r="Q89" s="78"/>
      <c r="R89" s="79" t="str">
        <f t="shared" si="8"/>
        <v/>
      </c>
      <c r="S89" s="74"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89" s="80" t="str">
        <f>IFERROR((F89*VLOOKUP(D89,Table4[],2,FALSE)/1000)-(H89*VLOOKUP(G89,Table4[],2,FALSE)/1000),"")</f>
        <v/>
      </c>
      <c r="U89" s="120"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81"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89" s="116" t="str">
        <f t="shared" si="3"/>
        <v xml:space="preserve"> - </v>
      </c>
      <c r="X89" s="109" t="str">
        <f t="shared" si="4"/>
        <v xml:space="preserve"> - </v>
      </c>
      <c r="Y89" s="112" t="str">
        <f t="shared" si="5"/>
        <v xml:space="preserve"> - </v>
      </c>
    </row>
    <row r="90" spans="2:25" s="97" customFormat="1" x14ac:dyDescent="0.3">
      <c r="B90" s="71"/>
      <c r="C90" s="72"/>
      <c r="D90" s="72"/>
      <c r="E90" s="73"/>
      <c r="F90" s="73"/>
      <c r="G90" s="72"/>
      <c r="H90" s="73"/>
      <c r="I90" s="73"/>
      <c r="J90" s="78"/>
      <c r="K90" s="107" t="str" cm="1">
        <f t="array" ref="K90">IFERROR(_xlfn.LET(_xlpm.txt,J90,_xlpm.chars,MID(_xlpm.txt,_xlfn.SEQUENCE(LEN(_xlpm.txt)),1),_xlpm.num,_xlfn.TEXTJOIN("",TRUE,IF((_xlpm.chars&gt;="0")*(_xlpm.chars&lt;="9")+ (_xlpm.chars="."),_xlpm.chars,"")),--_xlpm.num),"")</f>
        <v/>
      </c>
      <c r="L90" s="104"/>
      <c r="M90" s="76"/>
      <c r="N90" s="77" t="str">
        <f t="shared" si="6"/>
        <v/>
      </c>
      <c r="O90" s="96" t="str">
        <f t="shared" si="7"/>
        <v/>
      </c>
      <c r="P90" s="71"/>
      <c r="Q90" s="78"/>
      <c r="R90" s="79" t="str">
        <f t="shared" si="8"/>
        <v/>
      </c>
      <c r="S90" s="74"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0" s="80" t="str">
        <f>IFERROR((F90*VLOOKUP(D90,Table4[],2,FALSE)/1000)-(H90*VLOOKUP(G90,Table4[],2,FALSE)/1000),"")</f>
        <v/>
      </c>
      <c r="U90" s="120"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81"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0" s="116" t="str">
        <f t="shared" si="3"/>
        <v xml:space="preserve"> - </v>
      </c>
      <c r="X90" s="109" t="str">
        <f t="shared" si="4"/>
        <v xml:space="preserve"> - </v>
      </c>
      <c r="Y90" s="112" t="str">
        <f t="shared" si="5"/>
        <v xml:space="preserve"> - </v>
      </c>
    </row>
    <row r="91" spans="2:25" s="97" customFormat="1" x14ac:dyDescent="0.3">
      <c r="B91" s="71"/>
      <c r="C91" s="72"/>
      <c r="D91" s="72"/>
      <c r="E91" s="73"/>
      <c r="F91" s="73"/>
      <c r="G91" s="72"/>
      <c r="H91" s="73"/>
      <c r="I91" s="73"/>
      <c r="J91" s="78"/>
      <c r="K91" s="107" t="str" cm="1">
        <f t="array" ref="K91">IFERROR(_xlfn.LET(_xlpm.txt,J91,_xlpm.chars,MID(_xlpm.txt,_xlfn.SEQUENCE(LEN(_xlpm.txt)),1),_xlpm.num,_xlfn.TEXTJOIN("",TRUE,IF((_xlpm.chars&gt;="0")*(_xlpm.chars&lt;="9")+ (_xlpm.chars="."),_xlpm.chars,"")),--_xlpm.num),"")</f>
        <v/>
      </c>
      <c r="L91" s="104"/>
      <c r="M91" s="76"/>
      <c r="N91" s="77" t="str">
        <f t="shared" si="6"/>
        <v/>
      </c>
      <c r="O91" s="96" t="str">
        <f t="shared" si="7"/>
        <v/>
      </c>
      <c r="P91" s="71"/>
      <c r="Q91" s="78"/>
      <c r="R91" s="79" t="str">
        <f t="shared" si="8"/>
        <v/>
      </c>
      <c r="S91" s="74"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1" s="80" t="str">
        <f>IFERROR((F91*VLOOKUP(D91,Table4[],2,FALSE)/1000)-(H91*VLOOKUP(G91,Table4[],2,FALSE)/1000),"")</f>
        <v/>
      </c>
      <c r="U91" s="120"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81"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1" s="116" t="str">
        <f t="shared" si="3"/>
        <v xml:space="preserve"> - </v>
      </c>
      <c r="X91" s="109" t="str">
        <f t="shared" si="4"/>
        <v xml:space="preserve"> - </v>
      </c>
      <c r="Y91" s="112" t="str">
        <f t="shared" si="5"/>
        <v xml:space="preserve"> - </v>
      </c>
    </row>
    <row r="92" spans="2:25" s="97" customFormat="1" x14ac:dyDescent="0.3">
      <c r="B92" s="71"/>
      <c r="C92" s="72"/>
      <c r="D92" s="72"/>
      <c r="E92" s="73"/>
      <c r="F92" s="73"/>
      <c r="G92" s="72"/>
      <c r="H92" s="73"/>
      <c r="I92" s="73"/>
      <c r="J92" s="78"/>
      <c r="K92" s="107" t="str" cm="1">
        <f t="array" ref="K92">IFERROR(_xlfn.LET(_xlpm.txt,J92,_xlpm.chars,MID(_xlpm.txt,_xlfn.SEQUENCE(LEN(_xlpm.txt)),1),_xlpm.num,_xlfn.TEXTJOIN("",TRUE,IF((_xlpm.chars&gt;="0")*(_xlpm.chars&lt;="9")+ (_xlpm.chars="."),_xlpm.chars,"")),--_xlpm.num),"")</f>
        <v/>
      </c>
      <c r="L92" s="104"/>
      <c r="M92" s="76"/>
      <c r="N92" s="77" t="str">
        <f t="shared" si="6"/>
        <v/>
      </c>
      <c r="O92" s="96" t="str">
        <f t="shared" si="7"/>
        <v/>
      </c>
      <c r="P92" s="71"/>
      <c r="Q92" s="78"/>
      <c r="R92" s="79" t="str">
        <f t="shared" si="8"/>
        <v/>
      </c>
      <c r="S92" s="74"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2" s="80" t="str">
        <f>IFERROR((F92*VLOOKUP(D92,Table4[],2,FALSE)/1000)-(H92*VLOOKUP(G92,Table4[],2,FALSE)/1000),"")</f>
        <v/>
      </c>
      <c r="U92" s="120"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81"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2" s="116" t="str">
        <f t="shared" si="3"/>
        <v xml:space="preserve"> - </v>
      </c>
      <c r="X92" s="109" t="str">
        <f t="shared" si="4"/>
        <v xml:space="preserve"> - </v>
      </c>
      <c r="Y92" s="112" t="str">
        <f t="shared" si="5"/>
        <v xml:space="preserve"> - </v>
      </c>
    </row>
    <row r="93" spans="2:25" s="97" customFormat="1" x14ac:dyDescent="0.3">
      <c r="B93" s="71"/>
      <c r="C93" s="72"/>
      <c r="D93" s="72"/>
      <c r="E93" s="73"/>
      <c r="F93" s="73"/>
      <c r="G93" s="72"/>
      <c r="H93" s="73"/>
      <c r="I93" s="73"/>
      <c r="J93" s="78"/>
      <c r="K93" s="107" t="str" cm="1">
        <f t="array" ref="K93">IFERROR(_xlfn.LET(_xlpm.txt,J93,_xlpm.chars,MID(_xlpm.txt,_xlfn.SEQUENCE(LEN(_xlpm.txt)),1),_xlpm.num,_xlfn.TEXTJOIN("",TRUE,IF((_xlpm.chars&gt;="0")*(_xlpm.chars&lt;="9")+ (_xlpm.chars="."),_xlpm.chars,"")),--_xlpm.num),"")</f>
        <v/>
      </c>
      <c r="L93" s="104"/>
      <c r="M93" s="76"/>
      <c r="N93" s="77" t="str">
        <f t="shared" si="6"/>
        <v/>
      </c>
      <c r="O93" s="96" t="str">
        <f t="shared" si="7"/>
        <v/>
      </c>
      <c r="P93" s="71"/>
      <c r="Q93" s="78"/>
      <c r="R93" s="79" t="str">
        <f t="shared" si="8"/>
        <v/>
      </c>
      <c r="S93" s="74"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3" s="80" t="str">
        <f>IFERROR((F93*VLOOKUP(D93,Table4[],2,FALSE)/1000)-(H93*VLOOKUP(G93,Table4[],2,FALSE)/1000),"")</f>
        <v/>
      </c>
      <c r="U93" s="120"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81"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3" s="116" t="str">
        <f t="shared" si="3"/>
        <v xml:space="preserve"> - </v>
      </c>
      <c r="X93" s="109" t="str">
        <f t="shared" si="4"/>
        <v xml:space="preserve"> - </v>
      </c>
      <c r="Y93" s="112" t="str">
        <f t="shared" si="5"/>
        <v xml:space="preserve"> - </v>
      </c>
    </row>
    <row r="94" spans="2:25" s="97" customFormat="1" x14ac:dyDescent="0.3">
      <c r="B94" s="71"/>
      <c r="C94" s="72"/>
      <c r="D94" s="72"/>
      <c r="E94" s="73"/>
      <c r="F94" s="73"/>
      <c r="G94" s="72"/>
      <c r="H94" s="73"/>
      <c r="I94" s="73"/>
      <c r="J94" s="78"/>
      <c r="K94" s="107" t="str" cm="1">
        <f t="array" ref="K94">IFERROR(_xlfn.LET(_xlpm.txt,J94,_xlpm.chars,MID(_xlpm.txt,_xlfn.SEQUENCE(LEN(_xlpm.txt)),1),_xlpm.num,_xlfn.TEXTJOIN("",TRUE,IF((_xlpm.chars&gt;="0")*(_xlpm.chars&lt;="9")+ (_xlpm.chars="."),_xlpm.chars,"")),--_xlpm.num),"")</f>
        <v/>
      </c>
      <c r="L94" s="104"/>
      <c r="M94" s="76"/>
      <c r="N94" s="77" t="str">
        <f t="shared" si="6"/>
        <v/>
      </c>
      <c r="O94" s="96" t="str">
        <f t="shared" si="7"/>
        <v/>
      </c>
      <c r="P94" s="71"/>
      <c r="Q94" s="78"/>
      <c r="R94" s="79" t="str">
        <f t="shared" si="8"/>
        <v/>
      </c>
      <c r="S94" s="74"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4" s="80" t="str">
        <f>IFERROR((F94*VLOOKUP(D94,Table4[],2,FALSE)/1000)-(H94*VLOOKUP(G94,Table4[],2,FALSE)/1000),"")</f>
        <v/>
      </c>
      <c r="U94" s="120"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81"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4" s="116" t="str">
        <f t="shared" si="3"/>
        <v xml:space="preserve"> - </v>
      </c>
      <c r="X94" s="109" t="str">
        <f t="shared" si="4"/>
        <v xml:space="preserve"> - </v>
      </c>
      <c r="Y94" s="112" t="str">
        <f t="shared" si="5"/>
        <v xml:space="preserve"> - </v>
      </c>
    </row>
    <row r="95" spans="2:25" s="97" customFormat="1" x14ac:dyDescent="0.3">
      <c r="B95" s="71"/>
      <c r="C95" s="72"/>
      <c r="D95" s="72"/>
      <c r="E95" s="73"/>
      <c r="F95" s="73"/>
      <c r="G95" s="72"/>
      <c r="H95" s="73"/>
      <c r="I95" s="73"/>
      <c r="J95" s="78"/>
      <c r="K95" s="107" t="str" cm="1">
        <f t="array" ref="K95">IFERROR(_xlfn.LET(_xlpm.txt,J95,_xlpm.chars,MID(_xlpm.txt,_xlfn.SEQUENCE(LEN(_xlpm.txt)),1),_xlpm.num,_xlfn.TEXTJOIN("",TRUE,IF((_xlpm.chars&gt;="0")*(_xlpm.chars&lt;="9")+ (_xlpm.chars="."),_xlpm.chars,"")),--_xlpm.num),"")</f>
        <v/>
      </c>
      <c r="L95" s="104"/>
      <c r="M95" s="76"/>
      <c r="N95" s="77" t="str">
        <f t="shared" si="6"/>
        <v/>
      </c>
      <c r="O95" s="96" t="str">
        <f t="shared" si="7"/>
        <v/>
      </c>
      <c r="P95" s="71"/>
      <c r="Q95" s="78"/>
      <c r="R95" s="79" t="str">
        <f t="shared" si="8"/>
        <v/>
      </c>
      <c r="S95" s="74"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5" s="80" t="str">
        <f>IFERROR((F95*VLOOKUP(D95,Table4[],2,FALSE)/1000)-(H95*VLOOKUP(G95,Table4[],2,FALSE)/1000),"")</f>
        <v/>
      </c>
      <c r="U95" s="120"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81"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5" s="116" t="str">
        <f t="shared" si="3"/>
        <v xml:space="preserve"> - </v>
      </c>
      <c r="X95" s="109" t="str">
        <f t="shared" si="4"/>
        <v xml:space="preserve"> - </v>
      </c>
      <c r="Y95" s="112" t="str">
        <f t="shared" si="5"/>
        <v xml:space="preserve"> - </v>
      </c>
    </row>
    <row r="96" spans="2:25" s="97" customFormat="1" x14ac:dyDescent="0.3">
      <c r="B96" s="71"/>
      <c r="C96" s="72"/>
      <c r="D96" s="72"/>
      <c r="E96" s="73"/>
      <c r="F96" s="73"/>
      <c r="G96" s="72"/>
      <c r="H96" s="73"/>
      <c r="I96" s="73"/>
      <c r="J96" s="78"/>
      <c r="K96" s="107" t="str" cm="1">
        <f t="array" ref="K96">IFERROR(_xlfn.LET(_xlpm.txt,J96,_xlpm.chars,MID(_xlpm.txt,_xlfn.SEQUENCE(LEN(_xlpm.txt)),1),_xlpm.num,_xlfn.TEXTJOIN("",TRUE,IF((_xlpm.chars&gt;="0")*(_xlpm.chars&lt;="9")+ (_xlpm.chars="."),_xlpm.chars,"")),--_xlpm.num),"")</f>
        <v/>
      </c>
      <c r="L96" s="104"/>
      <c r="M96" s="76"/>
      <c r="N96" s="77" t="str">
        <f t="shared" si="6"/>
        <v/>
      </c>
      <c r="O96" s="96" t="str">
        <f t="shared" si="7"/>
        <v/>
      </c>
      <c r="P96" s="71"/>
      <c r="Q96" s="78"/>
      <c r="R96" s="79" t="str">
        <f t="shared" si="8"/>
        <v/>
      </c>
      <c r="S96" s="74"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6" s="80" t="str">
        <f>IFERROR((F96*VLOOKUP(D96,Table4[],2,FALSE)/1000)-(H96*VLOOKUP(G96,Table4[],2,FALSE)/1000),"")</f>
        <v/>
      </c>
      <c r="U96" s="120"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81"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6" s="116" t="str">
        <f t="shared" si="3"/>
        <v xml:space="preserve"> - </v>
      </c>
      <c r="X96" s="109" t="str">
        <f t="shared" si="4"/>
        <v xml:space="preserve"> - </v>
      </c>
      <c r="Y96" s="112" t="str">
        <f t="shared" si="5"/>
        <v xml:space="preserve"> - </v>
      </c>
    </row>
    <row r="97" spans="2:25" s="97" customFormat="1" x14ac:dyDescent="0.3">
      <c r="B97" s="71"/>
      <c r="C97" s="72"/>
      <c r="D97" s="72"/>
      <c r="E97" s="73"/>
      <c r="F97" s="73"/>
      <c r="G97" s="72"/>
      <c r="H97" s="73"/>
      <c r="I97" s="73"/>
      <c r="J97" s="78"/>
      <c r="K97" s="107" t="str" cm="1">
        <f t="array" ref="K97">IFERROR(_xlfn.LET(_xlpm.txt,J97,_xlpm.chars,MID(_xlpm.txt,_xlfn.SEQUENCE(LEN(_xlpm.txt)),1),_xlpm.num,_xlfn.TEXTJOIN("",TRUE,IF((_xlpm.chars&gt;="0")*(_xlpm.chars&lt;="9")+ (_xlpm.chars="."),_xlpm.chars,"")),--_xlpm.num),"")</f>
        <v/>
      </c>
      <c r="L97" s="104"/>
      <c r="M97" s="76"/>
      <c r="N97" s="77" t="str">
        <f t="shared" si="6"/>
        <v/>
      </c>
      <c r="O97" s="96" t="str">
        <f t="shared" si="7"/>
        <v/>
      </c>
      <c r="P97" s="71"/>
      <c r="Q97" s="78"/>
      <c r="R97" s="79" t="str">
        <f t="shared" si="8"/>
        <v/>
      </c>
      <c r="S97" s="74"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7" s="80" t="str">
        <f>IFERROR((F97*VLOOKUP(D97,Table4[],2,FALSE)/1000)-(H97*VLOOKUP(G97,Table4[],2,FALSE)/1000),"")</f>
        <v/>
      </c>
      <c r="U97" s="120"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81"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7" s="116" t="str">
        <f t="shared" si="3"/>
        <v xml:space="preserve"> - </v>
      </c>
      <c r="X97" s="109" t="str">
        <f t="shared" si="4"/>
        <v xml:space="preserve"> - </v>
      </c>
      <c r="Y97" s="112" t="str">
        <f t="shared" si="5"/>
        <v xml:space="preserve"> - </v>
      </c>
    </row>
    <row r="98" spans="2:25" s="97" customFormat="1" x14ac:dyDescent="0.3">
      <c r="B98" s="71"/>
      <c r="C98" s="72"/>
      <c r="D98" s="72"/>
      <c r="E98" s="73"/>
      <c r="F98" s="73"/>
      <c r="G98" s="72"/>
      <c r="H98" s="73"/>
      <c r="I98" s="73"/>
      <c r="J98" s="78"/>
      <c r="K98" s="107" t="str" cm="1">
        <f t="array" ref="K98">IFERROR(_xlfn.LET(_xlpm.txt,J98,_xlpm.chars,MID(_xlpm.txt,_xlfn.SEQUENCE(LEN(_xlpm.txt)),1),_xlpm.num,_xlfn.TEXTJOIN("",TRUE,IF((_xlpm.chars&gt;="0")*(_xlpm.chars&lt;="9")+ (_xlpm.chars="."),_xlpm.chars,"")),--_xlpm.num),"")</f>
        <v/>
      </c>
      <c r="L98" s="104"/>
      <c r="M98" s="76"/>
      <c r="N98" s="77" t="str">
        <f t="shared" si="6"/>
        <v/>
      </c>
      <c r="O98" s="96" t="str">
        <f t="shared" si="7"/>
        <v/>
      </c>
      <c r="P98" s="71"/>
      <c r="Q98" s="78"/>
      <c r="R98" s="79" t="str">
        <f t="shared" si="8"/>
        <v/>
      </c>
      <c r="S98" s="74"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8" s="80" t="str">
        <f>IFERROR((F98*VLOOKUP(D98,Table4[],2,FALSE)/1000)-(H98*VLOOKUP(G98,Table4[],2,FALSE)/1000),"")</f>
        <v/>
      </c>
      <c r="U98" s="120"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81"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8" s="116" t="str">
        <f t="shared" si="3"/>
        <v xml:space="preserve"> - </v>
      </c>
      <c r="X98" s="109" t="str">
        <f t="shared" si="4"/>
        <v xml:space="preserve"> - </v>
      </c>
      <c r="Y98" s="112" t="str">
        <f t="shared" si="5"/>
        <v xml:space="preserve"> - </v>
      </c>
    </row>
    <row r="99" spans="2:25" s="97" customFormat="1" x14ac:dyDescent="0.3">
      <c r="B99" s="82"/>
      <c r="C99" s="83"/>
      <c r="D99" s="84"/>
      <c r="E99" s="83"/>
      <c r="F99" s="83"/>
      <c r="G99" s="84"/>
      <c r="H99" s="83"/>
      <c r="I99" s="83"/>
      <c r="J99" s="87"/>
      <c r="K99" s="108" t="str" cm="1">
        <f t="array" ref="K99">IFERROR(_xlfn.LET(_xlpm.txt,J99,_xlpm.chars,MID(_xlpm.txt,_xlfn.SEQUENCE(LEN(_xlpm.txt)),1),_xlpm.num,_xlfn.TEXTJOIN("",TRUE,IF((_xlpm.chars&gt;="0")*(_xlpm.chars&lt;="9")+ (_xlpm.chars="."),_xlpm.chars,"")),--_xlpm.num),"")</f>
        <v/>
      </c>
      <c r="L99" s="105"/>
      <c r="M99" s="86"/>
      <c r="N99" s="77" t="str">
        <f t="shared" si="6"/>
        <v/>
      </c>
      <c r="O99" s="96" t="str">
        <f t="shared" si="7"/>
        <v/>
      </c>
      <c r="P99" s="82"/>
      <c r="Q99" s="87"/>
      <c r="R99" s="88" t="str">
        <f t="shared" si="8"/>
        <v/>
      </c>
      <c r="S99" s="85"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Red",IF(AND(_xlpm.rate&gt;=_xlpm.gMin,_xlpm.rate&lt;=_xlpm.gMax),"Green",IF(AND(_xlpm.rate&gt;=_xlpm.aMin,_xlpm.rate&lt;=_xlpm.aMax),"Amber","Red"))))),"")</f>
        <v/>
      </c>
      <c r="T99" s="80" t="str">
        <f>IFERROR((F99*VLOOKUP(D99,Table4[],2,FALSE)/1000)-(H99*VLOOKUP(G99,Table4[],2,FALSE)/1000),"")</f>
        <v/>
      </c>
      <c r="U99" s="121"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90"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"ERROR: Site/Building and Project Measure required",
IF(_xlpm.isExempt,
IF(OR(_xlpm.cost="",_xlpm.org=""),
"ERROR: Enter Cost and Organisation Responsible",
IF(_xlpm.capexDup,
"WARNING: Potential duplicate CAPEX",
"OK"
)
),
IF(OR(_xlpm.preType="",_xlpm.postType=""),
"ERROR: Pre- and Post-SLES Energy Type required",
IF(OR(_xlpm.baseDem="",_xlpm.preDisp=""),
"ERROR: Enter baseline demand and displaced energy",
IF(OR(_xlpm.size="",_xlpm.sav="",_xlpm.org=""),
"ERROR: Enter Size, Projected Annual Savings and Organisation Responsible",
IF(AND(_xlpm.capexDup,_xlpm.postDup),
"WARNING: Potential duplicate CAPEX and Post-SLES Energy Input",
IF(_xlpm.capexDup,
"WARNING: Potential duplicate CAPEX",
IF(_xlpm.postDup,
"WARNING: Potential duplicate Post-SLES Energy Input",
"OK"
)
)
)
)
)
)
)
)
))</f>
        <v/>
      </c>
      <c r="W99" s="117" t="str">
        <f t="shared" si="3"/>
        <v xml:space="preserve"> - </v>
      </c>
      <c r="X99" s="113" t="str">
        <f t="shared" si="4"/>
        <v xml:space="preserve"> - </v>
      </c>
      <c r="Y99" s="114" t="str">
        <f t="shared" si="5"/>
        <v xml:space="preserve"> - </v>
      </c>
    </row>
    <row r="100" spans="2:25" x14ac:dyDescent="0.3"/>
    <row r="101" spans="2:25" ht="15.6" x14ac:dyDescent="0.3">
      <c r="B101" s="35" t="s">
        <v>79</v>
      </c>
    </row>
    <row r="102" spans="2:25" ht="15.6" x14ac:dyDescent="0.3">
      <c r="B102" s="35"/>
    </row>
    <row r="103" spans="2:25" x14ac:dyDescent="0.3">
      <c r="B103" s="34" t="s">
        <v>104</v>
      </c>
    </row>
    <row r="104" spans="2:25" x14ac:dyDescent="0.3"/>
    <row r="105" spans="2:25" x14ac:dyDescent="0.3">
      <c r="C105" s="50" t="s">
        <v>91</v>
      </c>
      <c r="D105" s="50" t="s">
        <v>92</v>
      </c>
    </row>
    <row r="106" spans="2:25" ht="40.5" customHeight="1" x14ac:dyDescent="0.3">
      <c r="B106" s="51" t="s">
        <v>71</v>
      </c>
      <c r="C106" s="52">
        <f>SUMIFS($N$50:$N$99,$C$50:$C$99,Aux_2!$D$3)</f>
        <v>360000</v>
      </c>
      <c r="D106" s="53" t="s">
        <v>187</v>
      </c>
    </row>
    <row r="107" spans="2:25" ht="40.5" customHeight="1" x14ac:dyDescent="0.3">
      <c r="B107" s="51" t="s">
        <v>114</v>
      </c>
      <c r="C107" s="52">
        <f>SUMIFS($P$50:$P$99,$C$50:$C$99,Aux_2!$D$3)</f>
        <v>8621</v>
      </c>
      <c r="D107" s="53" t="s">
        <v>105</v>
      </c>
    </row>
    <row r="108" spans="2:25" ht="40.5" customHeight="1" x14ac:dyDescent="0.3">
      <c r="B108" s="51" t="s">
        <v>72</v>
      </c>
      <c r="C108" s="52">
        <f>IFERROR(C106/C107,0)</f>
        <v>41.75849669411901</v>
      </c>
      <c r="D108" s="53" t="s">
        <v>106</v>
      </c>
    </row>
    <row r="109" spans="2:25" ht="40.5" customHeight="1" x14ac:dyDescent="0.3">
      <c r="B109" s="51" t="s">
        <v>73</v>
      </c>
      <c r="C109" s="52">
        <f>MAX(C108-10,0)</f>
        <v>31.75849669411901</v>
      </c>
      <c r="D109" s="53" t="s">
        <v>107</v>
      </c>
    </row>
    <row r="110" spans="2:25" ht="48" customHeight="1" x14ac:dyDescent="0.3">
      <c r="B110" s="51" t="s">
        <v>74</v>
      </c>
      <c r="C110" s="132">
        <f>IFERROR(C109/C108,0)</f>
        <v>0.7605277777777778</v>
      </c>
      <c r="D110" s="53" t="s">
        <v>108</v>
      </c>
    </row>
    <row r="111" spans="2:25" ht="40.5" customHeight="1" x14ac:dyDescent="0.3">
      <c r="B111" s="51" t="s">
        <v>75</v>
      </c>
      <c r="C111" s="52">
        <f>IFERROR(IF(OR(Aux_2!$R$9=Aux_2!$Q$6,Aux_2!$R$9=Aux_2!$Q$3),MIN(C110,0.4)*$C$106,$C$106),0)</f>
        <v>0</v>
      </c>
      <c r="D111" s="53" t="s">
        <v>109</v>
      </c>
    </row>
    <row r="112" spans="2:25" ht="40.5" customHeight="1" x14ac:dyDescent="0.3">
      <c r="B112" s="51" t="s">
        <v>76</v>
      </c>
      <c r="C112" s="52">
        <f>C106-C111</f>
        <v>360000</v>
      </c>
      <c r="D112" s="53" t="s">
        <v>110</v>
      </c>
    </row>
    <row r="113" x14ac:dyDescent="0.3"/>
    <row r="114" x14ac:dyDescent="0.3"/>
    <row r="119" ht="43.5" hidden="1" customHeight="1" x14ac:dyDescent="0.3"/>
    <row r="120" x14ac:dyDescent="0.3"/>
  </sheetData>
  <sheetProtection algorithmName="SHA-512" hashValue="2hkph2mGPGpaHDrNIWkQNLiXDHEOea8OdZ/VgWXj6PmQAnvF19NIeFJ8tDKgIlyQjjIOnoBMUegr72IJFFjAPg==" saltValue="ZvewYuQWQQuqa2Qtx1kdwg==" spinCount="100000" sheet="1" selectLockedCells="1" selectUnlockedCells="1"/>
  <protectedRanges>
    <protectedRange sqref="B17:B23" name="Range1"/>
    <protectedRange sqref="C17:D23" name="Range1_1"/>
    <protectedRange sqref="B14:B16" name="Range1_2"/>
    <protectedRange sqref="C14:D16" name="Range1_1_1"/>
  </protectedRanges>
  <conditionalFormatting sqref="C11">
    <cfRule type="cellIs" dxfId="12" priority="10" operator="equal">
      <formula>"Table is filled out correctly"</formula>
    </cfRule>
    <cfRule type="cellIs" dxfId="11" priority="11" operator="equal">
      <formula>"Error: A Lead Applicant must be listed and have an Organisation Type completed."</formula>
    </cfRule>
  </conditionalFormatting>
  <conditionalFormatting sqref="R50:R99 T50:T99 U53">
    <cfRule type="expression" dxfId="10" priority="12">
      <formula>$K50=""</formula>
    </cfRule>
  </conditionalFormatting>
  <conditionalFormatting sqref="U50:V52 V53 U54:V99">
    <cfRule type="cellIs" dxfId="8" priority="1" operator="equal">
      <formula>"OK"</formula>
    </cfRule>
    <cfRule type="cellIs" dxfId="7" priority="2" operator="equal">
      <formula>"ERROR: Enter Cost and Organisation Responsible"</formula>
    </cfRule>
    <cfRule type="cellIs" dxfId="6" priority="3" operator="equal">
      <formula>"ERROR: Pre- and Post-SLES Energy Type required"</formula>
    </cfRule>
    <cfRule type="cellIs" dxfId="5" priority="4" operator="equal">
      <formula>"ERROR: Enter baseline demand, displaced energy and post-SLES input"</formula>
    </cfRule>
    <cfRule type="cellIs" dxfId="4" priority="5" operator="equal">
      <formula>"ERROR: Enter Size, Projected Annual Savings and Organisation Responsible"</formula>
    </cfRule>
    <cfRule type="cellIs" dxfId="3" priority="6" operator="equal">
      <formula>"ERROR: Site/Building and Project Measure required"</formula>
    </cfRule>
    <cfRule type="cellIs" dxfId="2" priority="7" operator="equal">
      <formula>"WARNING: Potential duplicate CAPEX and Post-SLES Energy Input"</formula>
    </cfRule>
    <cfRule type="cellIs" dxfId="1" priority="8" operator="equal">
      <formula>"WARNING: Potential duplicate CAPEX"</formula>
    </cfRule>
    <cfRule type="cellIs" dxfId="0" priority="9" operator="equal">
      <formula>"WARNING: Potential duplicate Post-SLES Energy Input"</formula>
    </cfRule>
  </conditionalFormatting>
  <dataValidations count="5">
    <dataValidation type="list" allowBlank="1" showInputMessage="1" showErrorMessage="1" sqref="Q50:Q99" xr:uid="{E63A7C14-24FF-4C5F-B4B8-329E3B2288B9}">
      <formula1>$B$14:$B$23</formula1>
    </dataValidation>
    <dataValidation type="decimal" allowBlank="1" showInputMessage="1" showErrorMessage="1" sqref="F50:F99 H50:H99 P50:P99" xr:uid="{5C26F8EC-82B3-4969-980F-54A5B12F72DE}">
      <formula1>0</formula1>
      <formula2>9.99999999999999E+39</formula2>
    </dataValidation>
    <dataValidation type="decimal" allowBlank="1" showInputMessage="1" showErrorMessage="1" sqref="L50:M99" xr:uid="{308C8143-C73C-4C53-9349-76CA1F1AA718}">
      <formula1>0</formula1>
      <formula2>9.99999999999999E+44</formula2>
    </dataValidation>
    <dataValidation type="list" allowBlank="1" showInputMessage="1" showErrorMessage="1" sqref="C14:C23" xr:uid="{7F48C317-B68E-4E40-B022-F827C625A08A}">
      <formula1>"Public Sector, Social Enterprise,Community Organisation,SME"</formula1>
    </dataValidation>
    <dataValidation type="list" allowBlank="1" showInputMessage="1" showErrorMessage="1" sqref="D14:D23" xr:uid="{0BE224EB-A40B-4288-BDCE-FC902EF7B891}">
      <formula1>"Lead Applicant,Partner"</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3" id="{68CF6C78-B6FB-4045-8503-F64ECFD4BCB0}">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93BA0DFF-B20C-46AD-8047-19AB77852F57}">
          <x14:formula1>
            <xm:f>Aux_2!$F$3:$F$18</xm:f>
          </x14:formula1>
          <xm:sqref>G50:G99 D50:D99</xm:sqref>
        </x14:dataValidation>
        <x14:dataValidation type="list" allowBlank="1" showInputMessage="1" showErrorMessage="1" xr:uid="{A3217419-0BD7-433C-9765-0E1F4F14D4A0}">
          <x14:formula1>
            <xm:f>Aux_2!$D$3:$D$32</xm:f>
          </x14:formula1>
          <xm:sqref>C50:C99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8" ma:contentTypeDescription="Create a new document." ma:contentTypeScope="" ma:versionID="d3e56d9177ff48c50dc6c4100868dc1a">
  <xsd:schema xmlns:xsd="http://www.w3.org/2001/XMLSchema" xmlns:xs="http://www.w3.org/2001/XMLSchema" xmlns:p="http://schemas.microsoft.com/office/2006/metadata/properties" xmlns:ns2="d99cb291-d43e-47de-93c2-020ed66795bc" xmlns:ns3="1c4acb19-3b37-4ad4-99a3-7478e8c527ec" xmlns:ns4="http://schemas.microsoft.com/sharepoint/v4" targetNamespace="http://schemas.microsoft.com/office/2006/metadata/properties" ma:root="true" ma:fieldsID="f2cf9a3a1685881016df9aa19ebe446d" ns2:_="" ns3:_="" ns4:_="">
    <xsd:import namespace="d99cb291-d43e-47de-93c2-020ed66795bc"/>
    <xsd:import namespace="1c4acb19-3b37-4ad4-99a3-7478e8c527ec"/>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dlc_DocId xmlns="d99cb291-d43e-47de-93c2-020ed66795bc">WZ6WXDZHFTMP-1431687970-805578</_dlc_DocId>
    <lcf76f155ced4ddcb4097134ff3c332f xmlns="1c4acb19-3b37-4ad4-99a3-7478e8c527ec">
      <Terms xmlns="http://schemas.microsoft.com/office/infopath/2007/PartnerControls"/>
    </lcf76f155ced4ddcb4097134ff3c332f>
    <TaxCatchAll xmlns="d99cb291-d43e-47de-93c2-020ed66795bc" xsi:nil="true"/>
    <CreatedDateandTime xmlns="1c4acb19-3b37-4ad4-99a3-7478e8c527ec" xsi:nil="true"/>
    <_dlc_DocIdUrl xmlns="d99cb291-d43e-47de-93c2-020ed66795bc">
      <Url>https://localpartnershipsllp.sharepoint.com/sites/BusinessUnits/_layouts/15/DocIdRedir.aspx?ID=WZ6WXDZHFTMP-1431687970-805578</Url>
      <Description>WZ6WXDZHFTMP-1431687970-805578</Description>
    </_dlc_DocIdUrl>
    <IconOverlay xmlns="http://schemas.microsoft.com/sharepoint/v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43F430-D0CC-468D-9D8F-88606ACC081B}">
  <ds:schemaRefs>
    <ds:schemaRef ds:uri="http://schemas.microsoft.com/sharepoint/events"/>
  </ds:schemaRefs>
</ds:datastoreItem>
</file>

<file path=customXml/itemProps2.xml><?xml version="1.0" encoding="utf-8"?>
<ds:datastoreItem xmlns:ds="http://schemas.openxmlformats.org/officeDocument/2006/customXml" ds:itemID="{26315DC4-D8FC-4959-8072-9ACB7A14AF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886F252-5F1F-4D68-AD67-CBA51C8012AA}">
  <ds:schemaRefs>
    <ds:schemaRef ds:uri="http://schemas.microsoft.com/office/2006/documentManagement/types"/>
    <ds:schemaRef ds:uri="http://schemas.microsoft.com/sharepoint/v4"/>
    <ds:schemaRef ds:uri="http://www.w3.org/XML/1998/namespace"/>
    <ds:schemaRef ds:uri="http://purl.org/dc/elements/1.1/"/>
    <ds:schemaRef ds:uri="http://schemas.microsoft.com/office/2006/metadata/properties"/>
    <ds:schemaRef ds:uri="http://schemas.microsoft.com/office/infopath/2007/PartnerControls"/>
    <ds:schemaRef ds:uri="http://purl.org/dc/dcmitype/"/>
    <ds:schemaRef ds:uri="http://purl.org/dc/terms/"/>
    <ds:schemaRef ds:uri="http://schemas.openxmlformats.org/package/2006/metadata/core-properties"/>
    <ds:schemaRef ds:uri="1c4acb19-3b37-4ad4-99a3-7478e8c527ec"/>
    <ds:schemaRef ds:uri="d99cb291-d43e-47de-93c2-020ed66795bc"/>
  </ds:schemaRefs>
</ds:datastoreItem>
</file>

<file path=customXml/itemProps4.xml><?xml version="1.0" encoding="utf-8"?>
<ds:datastoreItem xmlns:ds="http://schemas.openxmlformats.org/officeDocument/2006/customXml" ds:itemID="{5D6F7FD2-3FAF-4B34-9FA1-FA783AFA59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Guidance</vt:lpstr>
      <vt:lpstr>Applicant Input</vt:lpstr>
      <vt:lpstr>Assessor Outputs</vt:lpstr>
      <vt:lpstr>Aux_2</vt:lpstr>
      <vt:lpstr>Example_Single Site</vt:lpstr>
      <vt:lpstr>Example_Multi Site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Welsh Government</dc:creator>
  <cp:keywords/>
  <dc:description/>
  <cp:lastModifiedBy>Shayler, Zachary (EET - EET Operations Division)</cp:lastModifiedBy>
  <cp:revision/>
  <dcterms:created xsi:type="dcterms:W3CDTF">2025-04-03T16:40:23Z</dcterms:created>
  <dcterms:modified xsi:type="dcterms:W3CDTF">2026-03-26T16:48:15Z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2703f6a2-3188-4c69-aec3-5f9913f5f62d</vt:lpwstr>
  </property>
  <property fmtid="{D5CDD505-2E9C-101B-9397-08002B2CF9AE}" pid="4" name="MediaServiceImageTags">
    <vt:lpwstr/>
  </property>
</Properties>
</file>