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P:\stats\SD5\publishing\27 January 2021\Patient safety\"/>
    </mc:Choice>
  </mc:AlternateContent>
  <bookViews>
    <workbookView xWindow="0" yWindow="0" windowWidth="19200" windowHeight="7035"/>
  </bookViews>
  <sheets>
    <sheet name="Important information" sheetId="13" r:id="rId1"/>
    <sheet name="Data from Dec 2019 to Nov 2020"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Data!$A$2:$P$109</definedName>
    <definedName name="AllHarm">Data!$V$2:$V$109</definedName>
    <definedName name="BP_LQ">Data!$R$2:$R$109</definedName>
    <definedName name="BP_max">Data!$O$2:$O$109</definedName>
    <definedName name="BP_med">Data!$Q$2:$Q$109</definedName>
    <definedName name="BP_min">Data!$S$2:$S$109</definedName>
    <definedName name="BP_UQ">Data!$P$2:$P$109</definedName>
    <definedName name="Code_Date">Data!$T$2:$T$109</definedName>
    <definedName name="Date">Data!$C$2:$C$109</definedName>
    <definedName name="Death">Data!$H$2:$H$109</definedName>
    <definedName name="DeathSevere">Data!$U$2:$U$109</definedName>
    <definedName name="End_Date">List!$C$12</definedName>
    <definedName name="Entered_Code">Charts!$C$9</definedName>
    <definedName name="Harm_Options">Tables!$O$24:$O$25</definedName>
    <definedName name="Low_Harm">Data!$E$2:$E$109</definedName>
    <definedName name="Maximum">Data!$N$2:$N$109</definedName>
    <definedName name="Median">Data!$L$2:$L$109</definedName>
    <definedName name="Minimum">Data!$J$2:$J$109</definedName>
    <definedName name="Moderate_Harm">Data!$F$2:$F$109</definedName>
    <definedName name="Month_List">List!$C$1:$C$12</definedName>
    <definedName name="No_Harm">Data!$D$2:$D$109</definedName>
    <definedName name="NoLowMod">Data!$W$2:$W$109</definedName>
    <definedName name="Quartile">Data!$C:$C</definedName>
    <definedName name="Quartile_1">Data!$K$2:$K$109</definedName>
    <definedName name="Quartile_3">Data!$M$2:$M$109</definedName>
    <definedName name="Selected_Name">Tables!$D$1</definedName>
    <definedName name="Severe_Harm">Data!$G$2:$G$109</definedName>
    <definedName name="Start_Date">List!$C$1</definedName>
    <definedName name="Target_Code">Tables!$A$2</definedName>
    <definedName name="Target_Trust">Tables!$B$2</definedName>
    <definedName name="Trust_Code">Data!$A$2:$A$109</definedName>
    <definedName name="Trust_Code_List">List!$A$1:$A$9</definedName>
    <definedName name="Trust_Name">Data!$B$2:$B$109</definedName>
    <definedName name="Trust_Name_List">List!$B$1:$B$9</definedName>
    <definedName name="Trust_Total">Data!$I$2:$I$109</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<sst xmlns="http://schemas.openxmlformats.org/spreadsheetml/2006/main" count="645" uniqueCount="233">
  <si>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</si>
  <si>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</si>
  <si>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</si>
  <si>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</si>
  <si>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</si>
  <si>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</si>
  <si>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</si>
  <si>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</si>
  <si>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</si>
  <si>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</si>
  <si>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</si>
  <si>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</si>
  <si>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</si>
  <si>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</si>
  <si>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</si>
  <si>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</si>
  <si>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</si>
  <si>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</si>
  <si>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</si>
  <si>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</si>
  <si>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</si>
  <si>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</si>
  <si>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</si>
  <si>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</si>
  <si>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</si>
  <si>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</si>
  <si>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</si>
  <si>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</si>
  <si>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</si>
  <si>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</si>
  <si>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</si>
  <si>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</si>
  <si>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</si>
  <si>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</si>
  <si>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</si>
  <si>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</si>
  <si>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</si>
  <si>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</si>
  <si>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</si>
  <si>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</si>
  <si>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</si>
  <si>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</si>
  <si>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</si>
  <si>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</si>
  <si>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</si>
  <si>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</si>
  <si>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</si>
  <si>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</si>
  <si>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</si>
  <si>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</si>
  <si>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</si>
  <si>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</si>
  <si>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</si>
  <si>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</si>
  <si>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</si>
  <si>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</si>
  <si>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</si>
  <si>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</si>
  <si>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</si>
  <si>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</si>
  <si>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</si>
  <si>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</si>
  <si>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</si>
  <si>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</si>
  <si>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</si>
  <si>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</si>
  <si>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</si>
  <si>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</si>
  <si>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</si>
  <si>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</si>
  <si>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</si>
  <si>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</si>
  <si>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</si>
  <si>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</si>
  <si>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</si>
  <si>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</si>
  <si>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</si>
  <si>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</si>
  <si>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</si>
  <si>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</si>
  <si>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7A6</t>
  </si>
  <si>
    <t>ANEURIN BEVAN UNIVERSITY LOCAL HEALTH BOARD</t>
  </si>
  <si>
    <t>7A1</t>
  </si>
  <si>
    <t>BETSI CADWALADR UNIVERSITY LOCAL HEALTH BOARD</t>
  </si>
  <si>
    <t>7A4</t>
  </si>
  <si>
    <t>CARDIFF AND VALE UNIVERSITY LOCAL HEALTH BOARD</t>
  </si>
  <si>
    <t>7A5</t>
  </si>
  <si>
    <t>CWM TAF MORGANNWG UNIVERSITY LOCAL HEALTH BOARD</t>
  </si>
  <si>
    <t>7A2</t>
  </si>
  <si>
    <t>HYWEL DDA UNIVERSITY LOCAL HEALTH BOARD</t>
  </si>
  <si>
    <t>7A7</t>
  </si>
  <si>
    <t>POWYS TEACHING LOCAL HEALTH BOARD</t>
  </si>
  <si>
    <t>7A3</t>
  </si>
  <si>
    <t>SWANSEA BAY UNIVERSITY LOCAL HEALTH BOARD</t>
  </si>
  <si>
    <t>RQF</t>
  </si>
  <si>
    <t>VELINDRE NHS TRUST</t>
  </si>
  <si>
    <t>RT4</t>
  </si>
  <si>
    <t>WELSH AMBULANCE SERVICES NHS TRUST</t>
  </si>
  <si>
    <t>7A643800</t>
  </si>
  <si>
    <t>7A643831</t>
  </si>
  <si>
    <t>7A643862</t>
  </si>
  <si>
    <t>7A643891</t>
  </si>
  <si>
    <t>7A643922</t>
  </si>
  <si>
    <t>7A643952</t>
  </si>
  <si>
    <t>7A643983</t>
  </si>
  <si>
    <t>7A644013</t>
  </si>
  <si>
    <t>7A644044</t>
  </si>
  <si>
    <t>7A644075</t>
  </si>
  <si>
    <t>7A644105</t>
  </si>
  <si>
    <t>7A644136</t>
  </si>
  <si>
    <t>7A143800</t>
  </si>
  <si>
    <t>7A143831</t>
  </si>
  <si>
    <t>7A143862</t>
  </si>
  <si>
    <t>7A143891</t>
  </si>
  <si>
    <t>7A143922</t>
  </si>
  <si>
    <t>7A143952</t>
  </si>
  <si>
    <t>7A143983</t>
  </si>
  <si>
    <t>7A144013</t>
  </si>
  <si>
    <t>7A144044</t>
  </si>
  <si>
    <t>7A144075</t>
  </si>
  <si>
    <t>7A144105</t>
  </si>
  <si>
    <t>7A144136</t>
  </si>
  <si>
    <t>7A443800</t>
  </si>
  <si>
    <t>7A443831</t>
  </si>
  <si>
    <t>7A443862</t>
  </si>
  <si>
    <t>7A443891</t>
  </si>
  <si>
    <t>7A443922</t>
  </si>
  <si>
    <t>7A443952</t>
  </si>
  <si>
    <t>7A443983</t>
  </si>
  <si>
    <t>7A444013</t>
  </si>
  <si>
    <t>7A444044</t>
  </si>
  <si>
    <t>7A444075</t>
  </si>
  <si>
    <t>7A444105</t>
  </si>
  <si>
    <t>7A444136</t>
  </si>
  <si>
    <t>7A543800</t>
  </si>
  <si>
    <t>7A543831</t>
  </si>
  <si>
    <t>7A543862</t>
  </si>
  <si>
    <t>7A543891</t>
  </si>
  <si>
    <t>7A543922</t>
  </si>
  <si>
    <t>7A543952</t>
  </si>
  <si>
    <t>7A543983</t>
  </si>
  <si>
    <t>7A544013</t>
  </si>
  <si>
    <t>7A544044</t>
  </si>
  <si>
    <t>7A544075</t>
  </si>
  <si>
    <t>7A544105</t>
  </si>
  <si>
    <t>7A544136</t>
  </si>
  <si>
    <t>7A243800</t>
  </si>
  <si>
    <t>7A243831</t>
  </si>
  <si>
    <t>7A243862</t>
  </si>
  <si>
    <t>7A243891</t>
  </si>
  <si>
    <t>7A243922</t>
  </si>
  <si>
    <t>7A243952</t>
  </si>
  <si>
    <t>7A243983</t>
  </si>
  <si>
    <t>7A244013</t>
  </si>
  <si>
    <t>7A244044</t>
  </si>
  <si>
    <t>7A244075</t>
  </si>
  <si>
    <t>7A244105</t>
  </si>
  <si>
    <t>7A244136</t>
  </si>
  <si>
    <t>7A743800</t>
  </si>
  <si>
    <t>7A743831</t>
  </si>
  <si>
    <t>7A743862</t>
  </si>
  <si>
    <t>7A743891</t>
  </si>
  <si>
    <t>7A743922</t>
  </si>
  <si>
    <t>7A743952</t>
  </si>
  <si>
    <t>7A743983</t>
  </si>
  <si>
    <t>7A744013</t>
  </si>
  <si>
    <t>7A744044</t>
  </si>
  <si>
    <t>7A744075</t>
  </si>
  <si>
    <t>7A744105</t>
  </si>
  <si>
    <t>7A744136</t>
  </si>
  <si>
    <t>7A343800</t>
  </si>
  <si>
    <t>7A343831</t>
  </si>
  <si>
    <t>7A343862</t>
  </si>
  <si>
    <t>7A343891</t>
  </si>
  <si>
    <t>7A343922</t>
  </si>
  <si>
    <t>7A343952</t>
  </si>
  <si>
    <t>7A343983</t>
  </si>
  <si>
    <t>7A344013</t>
  </si>
  <si>
    <t>7A344044</t>
  </si>
  <si>
    <t>7A344075</t>
  </si>
  <si>
    <t>7A344105</t>
  </si>
  <si>
    <t>7A344136</t>
  </si>
  <si>
    <t>RQF43800</t>
  </si>
  <si>
    <t>RQF43831</t>
  </si>
  <si>
    <t>RQF43862</t>
  </si>
  <si>
    <t>RQF43891</t>
  </si>
  <si>
    <t>RQF43922</t>
  </si>
  <si>
    <t>RQF43952</t>
  </si>
  <si>
    <t>RQF43983</t>
  </si>
  <si>
    <t>RQF44013</t>
  </si>
  <si>
    <t>RQF44044</t>
  </si>
  <si>
    <t>RQF44075</t>
  </si>
  <si>
    <t>RQF44105</t>
  </si>
  <si>
    <t>RQF44136</t>
  </si>
  <si>
    <t>RT443800</t>
  </si>
  <si>
    <t>RT443831</t>
  </si>
  <si>
    <t>RT443862</t>
  </si>
  <si>
    <t>RT443891</t>
  </si>
  <si>
    <t>RT443922</t>
  </si>
  <si>
    <t>RT443952</t>
  </si>
  <si>
    <t>RT443983</t>
  </si>
  <si>
    <t>RT444013</t>
  </si>
  <si>
    <t>RT444044</t>
  </si>
  <si>
    <t>RT444075</t>
  </si>
  <si>
    <t>RT444105</t>
  </si>
  <si>
    <t>RT444136</t>
  </si>
  <si>
    <t>Organisation name</t>
  </si>
  <si>
    <t>Organisation Total</t>
  </si>
  <si>
    <t>Dec-19</t>
  </si>
  <si>
    <t>Jan-20</t>
  </si>
  <si>
    <t>Feb-20</t>
  </si>
  <si>
    <t>Mar-20</t>
  </si>
  <si>
    <t>Apr-20</t>
  </si>
  <si>
    <t>May-20</t>
  </si>
  <si>
    <t>Jun-20</t>
  </si>
  <si>
    <t>Jul-20</t>
  </si>
  <si>
    <t>Aug-20</t>
  </si>
  <si>
    <t>Sep-20</t>
  </si>
  <si>
    <t>Oct-20</t>
  </si>
  <si>
    <t>Nov-20</t>
  </si>
  <si>
    <t xml:space="preserve">Number of patient safety incidents uploaded per month by provider in Wales: </t>
  </si>
  <si>
    <t>Dec 2019 to Nov 2020</t>
  </si>
  <si>
    <t>Incidents reported between 01 Dec 2019 and 30 Nov 2020 (12 months rolling data), based on the date the report was submitted to the NRLS</t>
  </si>
  <si>
    <t>Number of patient safety incidents uploaded per month by provider in Wales: Dec 2019 to Nov 2020</t>
  </si>
  <si>
    <r>
      <t xml:space="preserve">We are currently reviewing the format of the information we publish in our monthly NRLS data reports. We would welcome feedback from users on how they find the current excel spreadsheets and any improvements they would like to see. To send us your feedback, please email </t>
    </r>
    <r>
      <rPr>
        <u/>
        <sz val="11"/>
        <color theme="1"/>
        <rFont val="Calibri"/>
        <family val="2"/>
        <scheme val="minor"/>
      </rPr>
      <t>stats.healthinfo@gov.wales</t>
    </r>
  </si>
  <si>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</si>
  <si>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</si>
  <si>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</si>
  <si>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</si>
  <si>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</si>
  <si>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</si>
  <si>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https://www.england.nhs.uk/patient-safety/national-patient-safety-incident-reports/</t>
  </si>
  <si>
    <t>This publication is compiled from data sent by all Welsh local health boards and NHS Trusts.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</si>
</sst>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_(* #,##0.00_);_(* \(#,##0.00\);_(* &quot;-&quot;??_);_(@_)"/>
    <numFmt numFmtId="165" formatCode="mmmm\ yyyy"/>
  </numFmts>
  <fonts count="58"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u/>
      <sz val="11"/>
      <color theme="1"/>
      <name val="Calibri"/>
      <family val="2"/>
      <scheme val="minor"/>
    </font>
    <font>
      <sz val="12"/>
      <color theme="1"/>
      <name val="Arial"/>
      <family val="2"/>
    </font>
    <font>
      <u/>
      <sz val="10"/>
      <color indexed="12"/>
      <name val="Calibri"/>
      <family val="2"/>
    </font>
    <font>
      <sz val="11"/>
      <color theme="1"/>
      <name val="Arial"/>
      <family val="2"/>
    </font>
    <font>
      <u/>
      <sz val="11"/>
      <color rgb="FF004488"/>
      <name val="Calibri"/>
      <family val="2"/>
      <scheme val="minor"/>
    </font>
    <font>
      <u/>
      <sz val="11"/>
      <color rgb="FF0066AA"/>
      <name val="Calibri"/>
      <family val="2"/>
      <scheme val="minor"/>
    </font>
    <font>
      <u/>
      <sz val="11"/>
      <color theme="10"/>
      <name val="Arial"/>
      <family val="2"/>
    </font>
    <font>
      <u/>
      <sz val="11"/>
      <color theme="10"/>
      <name val="Calibri"/>
      <family val="2"/>
      <scheme val="minor"/>
    </font>
    <font>
      <sz val="10"/>
      <color theme="1"/>
      <name val="Microsoft Sans Serif"/>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39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xf numFmtId="0" fontId="51"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24" fillId="0" borderId="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43" fontId="2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3" fillId="0" borderId="0" applyNumberFormat="0" applyFill="0" applyBorder="0" applyAlignment="0" applyProtection="0"/>
    <xf numFmtId="0" fontId="54" fillId="0" borderId="0" applyNumberFormat="0" applyFill="0" applyBorder="0" applyAlignment="0" applyProtection="0"/>
    <xf numFmtId="0" fontId="55" fillId="0" borderId="0" applyNumberFormat="0" applyFill="0" applyBorder="0" applyAlignment="0" applyProtection="0">
      <alignment vertical="top"/>
      <protection locked="0"/>
    </xf>
    <xf numFmtId="0" fontId="56" fillId="0" borderId="0" applyNumberFormat="0" applyFill="0" applyBorder="0" applyAlignment="0" applyProtection="0"/>
    <xf numFmtId="0" fontId="24" fillId="0" borderId="0"/>
    <xf numFmtId="0" fontId="1" fillId="0" borderId="0"/>
    <xf numFmtId="0" fontId="1" fillId="0" borderId="0"/>
    <xf numFmtId="0" fontId="1" fillId="0" borderId="0"/>
    <xf numFmtId="0" fontId="1" fillId="0" borderId="0"/>
    <xf numFmtId="0" fontId="1" fillId="0" borderId="0"/>
    <xf numFmtId="0" fontId="1" fillId="0" borderId="0"/>
    <xf numFmtId="0" fontId="52" fillId="0" borderId="0"/>
    <xf numFmtId="0" fontId="24" fillId="0" borderId="0"/>
    <xf numFmtId="0" fontId="52" fillId="0" borderId="0"/>
    <xf numFmtId="0" fontId="52" fillId="0" borderId="0"/>
    <xf numFmtId="0" fontId="57" fillId="0" borderId="0"/>
    <xf numFmtId="0" fontId="1" fillId="0" borderId="0"/>
    <xf numFmtId="0" fontId="1" fillId="0" borderId="0"/>
    <xf numFmtId="0" fontId="52" fillId="0" borderId="0"/>
    <xf numFmtId="0" fontId="57" fillId="0" borderId="0"/>
    <xf numFmtId="0" fontId="24" fillId="0" borderId="0"/>
    <xf numFmtId="0" fontId="52" fillId="0" borderId="0"/>
    <xf numFmtId="0" fontId="57" fillId="0" borderId="0"/>
    <xf numFmtId="0" fontId="1" fillId="0" borderId="0"/>
    <xf numFmtId="0" fontId="57" fillId="0" borderId="0"/>
    <xf numFmtId="0" fontId="24" fillId="0" borderId="0"/>
    <xf numFmtId="0" fontId="50" fillId="0" borderId="0"/>
    <xf numFmtId="0" fontId="24" fillId="0" borderId="0"/>
    <xf numFmtId="0" fontId="1" fillId="8" borderId="8" applyNumberFormat="0" applyFont="0" applyAlignment="0" applyProtection="0"/>
    <xf numFmtId="0" fontId="1" fillId="8" borderId="8" applyNumberFormat="0" applyFont="0" applyAlignment="0" applyProtection="0"/>
    <xf numFmtId="0" fontId="1" fillId="8" borderId="8" applyNumberFormat="0" applyFont="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cellStyleXfs>
  <cellXfs count="51">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6" fillId="0" borderId="0" xfId="0" applyFont="1" applyAlignment="1">
      <alignment wrapText="1"/>
    </xf>
    <xf numFmtId="0" fontId="0" fillId="0" borderId="0" xfId="0" applyAlignment="1">
      <alignment wrapText="1"/>
    </xf>
    <xf numFmtId="0" fontId="31" fillId="0" borderId="0" xfId="0" applyFont="1"/>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165" fontId="31" fillId="0" borderId="0" xfId="0" applyNumberFormat="1" applyFont="1" applyAlignment="1">
      <alignment horizontal="left"/>
    </xf>
    <xf numFmtId="0" fontId="32" fillId="0" borderId="0" xfId="0" applyFont="1" applyAlignment="1">
      <alignment wrapText="1"/>
    </xf>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4" fillId="0" borderId="0" xfId="0" applyFont="1" applyAlignment="1">
      <alignment wrapText="1"/>
    </xf>
    <xf numFmtId="0" fontId="48" fillId="0" borderId="0" xfId="292" applyAlignment="1" applyProtection="1">
      <alignment wrapText="1"/>
    </xf>
    <xf numFmtId="0" fontId="0" fillId="0" borderId="0" xfId="0" applyFont="1" applyAlignment="1">
      <alignment horizontal="left" vertical="center" wrapText="1"/>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396">
    <cellStyle name="20% - Accent1" xfId="19" builtinId="30" customBuiltin="1"/>
    <cellStyle name="20% - Accent1 2" xfId="199"/>
    <cellStyle name="20% - Accent1 2 2" xfId="297"/>
    <cellStyle name="20% - Accent1 2 3" xfId="296"/>
    <cellStyle name="20% - Accent1 3" xfId="200"/>
    <cellStyle name="20% - Accent1 4" xfId="298"/>
    <cellStyle name="20% - Accent1 5" xfId="299"/>
    <cellStyle name="20% - Accent1 6" xfId="300"/>
    <cellStyle name="20% - Accent2" xfId="23" builtinId="34" customBuiltin="1"/>
    <cellStyle name="20% - Accent2 2" xfId="201"/>
    <cellStyle name="20% - Accent2 2 2" xfId="302"/>
    <cellStyle name="20% - Accent2 2 3" xfId="301"/>
    <cellStyle name="20% - Accent2 3" xfId="202"/>
    <cellStyle name="20% - Accent2 4" xfId="303"/>
    <cellStyle name="20% - Accent2 5" xfId="304"/>
    <cellStyle name="20% - Accent2 6" xfId="305"/>
    <cellStyle name="20% - Accent3" xfId="27" builtinId="38" customBuiltin="1"/>
    <cellStyle name="20% - Accent3 2" xfId="203"/>
    <cellStyle name="20% - Accent3 2 2" xfId="307"/>
    <cellStyle name="20% - Accent3 2 3" xfId="306"/>
    <cellStyle name="20% - Accent3 3" xfId="204"/>
    <cellStyle name="20% - Accent3 4" xfId="308"/>
    <cellStyle name="20% - Accent3 5" xfId="309"/>
    <cellStyle name="20% - Accent3 6" xfId="310"/>
    <cellStyle name="20% - Accent4" xfId="31" builtinId="42" customBuiltin="1"/>
    <cellStyle name="20% - Accent4 2" xfId="205"/>
    <cellStyle name="20% - Accent4 2 2" xfId="312"/>
    <cellStyle name="20% - Accent4 2 3" xfId="311"/>
    <cellStyle name="20% - Accent4 3" xfId="206"/>
    <cellStyle name="20% - Accent4 4" xfId="313"/>
    <cellStyle name="20% - Accent4 5" xfId="314"/>
    <cellStyle name="20% - Accent4 6" xfId="315"/>
    <cellStyle name="20% - Accent5" xfId="35" builtinId="46" customBuiltin="1"/>
    <cellStyle name="20% - Accent5 2" xfId="207"/>
    <cellStyle name="20% - Accent5 2 2" xfId="317"/>
    <cellStyle name="20% - Accent5 2 3" xfId="316"/>
    <cellStyle name="20% - Accent5 3" xfId="208"/>
    <cellStyle name="20% - Accent5 4" xfId="318"/>
    <cellStyle name="20% - Accent5 5" xfId="319"/>
    <cellStyle name="20% - Accent5 6" xfId="320"/>
    <cellStyle name="20% - Accent6" xfId="39" builtinId="50" customBuiltin="1"/>
    <cellStyle name="20% - Accent6 2" xfId="209"/>
    <cellStyle name="20% - Accent6 2 2" xfId="322"/>
    <cellStyle name="20% - Accent6 2 3" xfId="321"/>
    <cellStyle name="20% - Accent6 3" xfId="210"/>
    <cellStyle name="20% - Accent6 4" xfId="323"/>
    <cellStyle name="20% - Accent6 5" xfId="324"/>
    <cellStyle name="20% - Accent6 6" xfId="325"/>
    <cellStyle name="40% - Accent1" xfId="20" builtinId="31" customBuiltin="1"/>
    <cellStyle name="40% - Accent1 2" xfId="211"/>
    <cellStyle name="40% - Accent1 2 2" xfId="327"/>
    <cellStyle name="40% - Accent1 2 3" xfId="326"/>
    <cellStyle name="40% - Accent1 3" xfId="212"/>
    <cellStyle name="40% - Accent1 4" xfId="328"/>
    <cellStyle name="40% - Accent1 5" xfId="329"/>
    <cellStyle name="40% - Accent1 6" xfId="330"/>
    <cellStyle name="40% - Accent2" xfId="24" builtinId="35" customBuiltin="1"/>
    <cellStyle name="40% - Accent2 2" xfId="213"/>
    <cellStyle name="40% - Accent2 2 2" xfId="332"/>
    <cellStyle name="40% - Accent2 2 3" xfId="331"/>
    <cellStyle name="40% - Accent2 3" xfId="214"/>
    <cellStyle name="40% - Accent2 4" xfId="333"/>
    <cellStyle name="40% - Accent2 5" xfId="334"/>
    <cellStyle name="40% - Accent2 6" xfId="335"/>
    <cellStyle name="40% - Accent3" xfId="28" builtinId="39" customBuiltin="1"/>
    <cellStyle name="40% - Accent3 2" xfId="215"/>
    <cellStyle name="40% - Accent3 2 2" xfId="337"/>
    <cellStyle name="40% - Accent3 2 3" xfId="336"/>
    <cellStyle name="40% - Accent3 3" xfId="216"/>
    <cellStyle name="40% - Accent3 4" xfId="338"/>
    <cellStyle name="40% - Accent3 5" xfId="339"/>
    <cellStyle name="40% - Accent3 6" xfId="340"/>
    <cellStyle name="40% - Accent4" xfId="32" builtinId="43" customBuiltin="1"/>
    <cellStyle name="40% - Accent4 2" xfId="217"/>
    <cellStyle name="40% - Accent4 2 2" xfId="342"/>
    <cellStyle name="40% - Accent4 2 3" xfId="341"/>
    <cellStyle name="40% - Accent4 3" xfId="218"/>
    <cellStyle name="40% - Accent4 4" xfId="343"/>
    <cellStyle name="40% - Accent4 5" xfId="344"/>
    <cellStyle name="40% - Accent4 6" xfId="345"/>
    <cellStyle name="40% - Accent5" xfId="36" builtinId="47" customBuiltin="1"/>
    <cellStyle name="40% - Accent5 2" xfId="219"/>
    <cellStyle name="40% - Accent5 2 2" xfId="347"/>
    <cellStyle name="40% - Accent5 2 3" xfId="346"/>
    <cellStyle name="40% - Accent5 3" xfId="220"/>
    <cellStyle name="40% - Accent5 4" xfId="348"/>
    <cellStyle name="40% - Accent5 5" xfId="349"/>
    <cellStyle name="40% - Accent5 6" xfId="350"/>
    <cellStyle name="40% - Accent6" xfId="40" builtinId="51" customBuiltin="1"/>
    <cellStyle name="40% - Accent6 2" xfId="221"/>
    <cellStyle name="40% - Accent6 2 2" xfId="352"/>
    <cellStyle name="40% - Accent6 2 3" xfId="351"/>
    <cellStyle name="40% - Accent6 3" xfId="222"/>
    <cellStyle name="40% - Accent6 4" xfId="353"/>
    <cellStyle name="40% - Accent6 5" xfId="354"/>
    <cellStyle name="40% - Accent6 6" xfId="355"/>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2 2" xfId="357"/>
    <cellStyle name="Comma 2 3" xfId="255"/>
    <cellStyle name="Comma 2 3 2" xfId="358"/>
    <cellStyle name="Comma 2 4" xfId="356"/>
    <cellStyle name="Comma 3" xfId="256"/>
    <cellStyle name="Comma 3 2" xfId="360"/>
    <cellStyle name="Comma 3 3" xfId="359"/>
    <cellStyle name="Comma 4" xfId="361"/>
    <cellStyle name="Explanatory Text" xfId="16" builtinId="53" customBuiltin="1"/>
    <cellStyle name="Explanatory Text 2" xfId="257"/>
    <cellStyle name="Explanatory Text 3" xfId="258"/>
    <cellStyle name="Followed Hyperlink 2" xfId="362"/>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Hyperlink 2" xfId="293"/>
    <cellStyle name="Hyperlink 2 2" xfId="363"/>
    <cellStyle name="Hyperlink 3" xfId="364"/>
    <cellStyle name="Hyperlink 4" xfId="294"/>
    <cellStyle name="Hyperlink 5" xfId="365"/>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 4" xfId="366"/>
    <cellStyle name="Normal 2 2 2_100917_NPSA_Organisat_Oct09_Mar10_FINAL" xfId="109"/>
    <cellStyle name="Normal 2 2 3" xfId="110"/>
    <cellStyle name="Normal 2 2 3 2" xfId="111"/>
    <cellStyle name="Normal 2 2 4" xfId="112"/>
    <cellStyle name="Normal 2 2 5" xfId="295"/>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14" xfId="367"/>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20" xfId="368"/>
    <cellStyle name="Normal 21" xfId="369"/>
    <cellStyle name="Normal 22" xfId="370"/>
    <cellStyle name="Normal 23" xfId="371"/>
    <cellStyle name="Normal 25" xfId="372"/>
    <cellStyle name="Normal 3" xfId="276"/>
    <cellStyle name="Normal 3 2" xfId="133"/>
    <cellStyle name="Normal 3 2 2" xfId="277"/>
    <cellStyle name="Normal 3 2 3" xfId="374"/>
    <cellStyle name="Normal 3 3" xfId="375"/>
    <cellStyle name="Normal 3 4" xfId="373"/>
    <cellStyle name="Normal 4" xfId="134"/>
    <cellStyle name="Normal 4 2" xfId="135"/>
    <cellStyle name="Normal 4 2 2" xfId="278"/>
    <cellStyle name="Normal 4 3" xfId="376"/>
    <cellStyle name="Normal 5" xfId="136"/>
    <cellStyle name="Normal 5 2" xfId="378"/>
    <cellStyle name="Normal 5 3" xfId="379"/>
    <cellStyle name="Normal 5 4" xfId="380"/>
    <cellStyle name="Normal 5 5" xfId="377"/>
    <cellStyle name="Normal 6" xfId="137"/>
    <cellStyle name="Normal 6 10" xfId="138"/>
    <cellStyle name="Normal 6 11" xfId="139"/>
    <cellStyle name="Normal 6 12" xfId="140"/>
    <cellStyle name="Normal 6 13" xfId="141"/>
    <cellStyle name="Normal 6 14" xfId="381"/>
    <cellStyle name="Normal 6 2" xfId="142"/>
    <cellStyle name="Normal 6 2 10" xfId="143"/>
    <cellStyle name="Normal 6 2 11" xfId="144"/>
    <cellStyle name="Normal 6 2 12" xfId="145"/>
    <cellStyle name="Normal 6 2 13" xfId="382"/>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3 2" xfId="383"/>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13" xfId="384"/>
    <cellStyle name="Normal 7 2" xfId="165"/>
    <cellStyle name="Normal 7 2 2" xfId="38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13" xfId="386"/>
    <cellStyle name="Normal 8 2" xfId="177"/>
    <cellStyle name="Normal 8 2 2" xfId="38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13" xfId="388"/>
    <cellStyle name="Normal 9 2" xfId="189"/>
    <cellStyle name="Normal 9 2 2" xfId="3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2 2" xfId="390"/>
    <cellStyle name="Note 3" xfId="279"/>
    <cellStyle name="Note 3 2" xfId="391"/>
    <cellStyle name="Note 4" xfId="392"/>
    <cellStyle name="Output" xfId="10" builtinId="21" customBuiltin="1"/>
    <cellStyle name="Output 2" xfId="280"/>
    <cellStyle name="Output 3" xfId="281"/>
    <cellStyle name="Percent" xfId="198"/>
    <cellStyle name="Percent 2" xfId="282"/>
    <cellStyle name="Percent 2 2" xfId="283"/>
    <cellStyle name="Percent 2 3" xfId="284"/>
    <cellStyle name="Percent 2 4" xfId="393"/>
    <cellStyle name="Percent 3" xfId="285"/>
    <cellStyle name="Percent 3 2" xfId="394"/>
    <cellStyle name="Percent 4" xfId="39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UNIVERSITY LOCAL HEALTH BOARD, Dec-19 to Nov-20</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Tables!$H$11:$H$22</c:f>
              <c:numCache>
                <c:formatCode>General</c:formatCode>
                <c:ptCount val="12"/>
                <c:pt idx="0">
                  <c:v>625</c:v>
                </c:pt>
                <c:pt idx="1">
                  <c:v>1835</c:v>
                </c:pt>
                <c:pt idx="2">
                  <c:v>0</c:v>
                </c:pt>
                <c:pt idx="3">
                  <c:v>2402</c:v>
                </c:pt>
                <c:pt idx="4">
                  <c:v>908</c:v>
                </c:pt>
                <c:pt idx="5">
                  <c:v>1913</c:v>
                </c:pt>
                <c:pt idx="6">
                  <c:v>1202</c:v>
                </c:pt>
                <c:pt idx="7">
                  <c:v>1014</c:v>
                </c:pt>
                <c:pt idx="8">
                  <c:v>1846</c:v>
                </c:pt>
                <c:pt idx="9">
                  <c:v>1224</c:v>
                </c:pt>
                <c:pt idx="10">
                  <c:v>0</c:v>
                </c:pt>
                <c:pt idx="11">
                  <c:v>3001</c:v>
                </c:pt>
              </c:numCache>
            </c:numRef>
          </c:val>
          <c:smooth val="0"/>
          <c:extLst>
            <c:ext xmlns:c16="http://schemas.microsoft.com/office/drawing/2014/chart" uri="{C3380CC4-5D6E-409C-BE32-E72D297353CC}">
              <c16:uniqueId val="{00000000-2B10-4CE2-BFCF-ED6FAD802571}"/>
            </c:ext>
          </c:extLst>
        </c:ser>
        <c:dLbls>
          <c:showLegendKey val="0"/>
          <c:showVal val="0"/>
          <c:showCatName val="0"/>
          <c:showSerName val="0"/>
          <c:showPercent val="0"/>
          <c:showBubbleSize val="0"/>
        </c:dLbls>
        <c:smooth val="0"/>
        <c:axId val="604365312"/>
        <c:axId val="602906624"/>
      </c:lineChart>
      <c:catAx>
        <c:axId val="604365312"/>
        <c:scaling>
          <c:orientation val="minMax"/>
        </c:scaling>
        <c:delete val="0"/>
        <c:axPos val="b"/>
        <c:numFmt formatCode="General" sourceLinked="1"/>
        <c:majorTickMark val="none"/>
        <c:minorTickMark val="none"/>
        <c:tickLblPos val="nextTo"/>
        <c:crossAx val="602906624"/>
        <c:crosses val="autoZero"/>
        <c:auto val="1"/>
        <c:lblAlgn val="ctr"/>
        <c:lblOffset val="100"/>
        <c:noMultiLvlLbl val="0"/>
      </c:catAx>
      <c:valAx>
        <c:axId val="602906624"/>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604365312"/>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Dec-19 to Nov-20</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Tables!$C$11:$C$22</c:f>
              <c:numCache>
                <c:formatCode>General</c:formatCode>
                <c:ptCount val="12"/>
                <c:pt idx="0">
                  <c:v>414</c:v>
                </c:pt>
                <c:pt idx="1">
                  <c:v>1200</c:v>
                </c:pt>
                <c:pt idx="2">
                  <c:v>0</c:v>
                </c:pt>
                <c:pt idx="3">
                  <c:v>1525</c:v>
                </c:pt>
                <c:pt idx="4">
                  <c:v>600</c:v>
                </c:pt>
                <c:pt idx="5">
                  <c:v>1129</c:v>
                </c:pt>
                <c:pt idx="6">
                  <c:v>715</c:v>
                </c:pt>
                <c:pt idx="7">
                  <c:v>616</c:v>
                </c:pt>
                <c:pt idx="8">
                  <c:v>1106</c:v>
                </c:pt>
                <c:pt idx="9">
                  <c:v>742</c:v>
                </c:pt>
                <c:pt idx="10">
                  <c:v>0</c:v>
                </c:pt>
                <c:pt idx="11">
                  <c:v>1699</c:v>
                </c:pt>
              </c:numCache>
            </c:numRef>
          </c:val>
          <c:extLst>
            <c:ext xmlns:c16="http://schemas.microsoft.com/office/drawing/2014/chart" uri="{C3380CC4-5D6E-409C-BE32-E72D297353CC}">
              <c16:uniqueId val="{00000000-0360-49FD-A115-4D7A51C05965}"/>
            </c:ext>
          </c:extLst>
        </c:ser>
        <c:ser>
          <c:idx val="1"/>
          <c:order val="1"/>
          <c:tx>
            <c:strRef>
              <c:f>Tables!$D$10</c:f>
              <c:strCache>
                <c:ptCount val="1"/>
                <c:pt idx="0">
                  <c:v>Low harm</c:v>
                </c:pt>
              </c:strCache>
            </c:strRef>
          </c:tx>
          <c:invertIfNegative val="0"/>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Tables!$D$11:$D$22</c:f>
              <c:numCache>
                <c:formatCode>General</c:formatCode>
                <c:ptCount val="12"/>
                <c:pt idx="0">
                  <c:v>124</c:v>
                </c:pt>
                <c:pt idx="1">
                  <c:v>430</c:v>
                </c:pt>
                <c:pt idx="2">
                  <c:v>0</c:v>
                </c:pt>
                <c:pt idx="3">
                  <c:v>571</c:v>
                </c:pt>
                <c:pt idx="4">
                  <c:v>195</c:v>
                </c:pt>
                <c:pt idx="5">
                  <c:v>489</c:v>
                </c:pt>
                <c:pt idx="6">
                  <c:v>284</c:v>
                </c:pt>
                <c:pt idx="7">
                  <c:v>240</c:v>
                </c:pt>
                <c:pt idx="8">
                  <c:v>475</c:v>
                </c:pt>
                <c:pt idx="9">
                  <c:v>307</c:v>
                </c:pt>
                <c:pt idx="10">
                  <c:v>0</c:v>
                </c:pt>
                <c:pt idx="11">
                  <c:v>625</c:v>
                </c:pt>
              </c:numCache>
            </c:numRef>
          </c:val>
          <c:extLst>
            <c:ext xmlns:c16="http://schemas.microsoft.com/office/drawing/2014/chart" uri="{C3380CC4-5D6E-409C-BE32-E72D297353CC}">
              <c16:uniqueId val="{00000001-0360-49FD-A115-4D7A51C05965}"/>
            </c:ext>
          </c:extLst>
        </c:ser>
        <c:ser>
          <c:idx val="2"/>
          <c:order val="2"/>
          <c:tx>
            <c:strRef>
              <c:f>Tables!$E$10</c:f>
              <c:strCache>
                <c:ptCount val="1"/>
                <c:pt idx="0">
                  <c:v>Moderate</c:v>
                </c:pt>
              </c:strCache>
            </c:strRef>
          </c:tx>
          <c:invertIfNegative val="0"/>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Tables!$E$11:$E$22</c:f>
              <c:numCache>
                <c:formatCode>General</c:formatCode>
                <c:ptCount val="12"/>
                <c:pt idx="0">
                  <c:v>87</c:v>
                </c:pt>
                <c:pt idx="1">
                  <c:v>205</c:v>
                </c:pt>
                <c:pt idx="2">
                  <c:v>0</c:v>
                </c:pt>
                <c:pt idx="3">
                  <c:v>293</c:v>
                </c:pt>
                <c:pt idx="4">
                  <c:v>113</c:v>
                </c:pt>
                <c:pt idx="5">
                  <c:v>287</c:v>
                </c:pt>
                <c:pt idx="6">
                  <c:v>203</c:v>
                </c:pt>
                <c:pt idx="7">
                  <c:v>158</c:v>
                </c:pt>
                <c:pt idx="8">
                  <c:v>265</c:v>
                </c:pt>
                <c:pt idx="9">
                  <c:v>154</c:v>
                </c:pt>
                <c:pt idx="10">
                  <c:v>0</c:v>
                </c:pt>
                <c:pt idx="11">
                  <c:v>669</c:v>
                </c:pt>
              </c:numCache>
            </c:numRef>
          </c:val>
          <c:extLst>
            <c:ext xmlns:c16="http://schemas.microsoft.com/office/drawing/2014/chart" uri="{C3380CC4-5D6E-409C-BE32-E72D297353CC}">
              <c16:uniqueId val="{00000002-0360-49FD-A115-4D7A51C05965}"/>
            </c:ext>
          </c:extLst>
        </c:ser>
        <c:ser>
          <c:idx val="3"/>
          <c:order val="3"/>
          <c:tx>
            <c:strRef>
              <c:f>Tables!$F$10</c:f>
              <c:strCache>
                <c:ptCount val="1"/>
                <c:pt idx="0">
                  <c:v>Severe</c:v>
                </c:pt>
              </c:strCache>
            </c:strRef>
          </c:tx>
          <c:invertIfNegative val="0"/>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Tables!$F$11:$F$22</c:f>
              <c:numCache>
                <c:formatCode>General</c:formatCode>
                <c:ptCount val="12"/>
                <c:pt idx="0">
                  <c:v>0</c:v>
                </c:pt>
                <c:pt idx="1">
                  <c:v>0</c:v>
                </c:pt>
                <c:pt idx="2">
                  <c:v>0</c:v>
                </c:pt>
                <c:pt idx="3">
                  <c:v>10</c:v>
                </c:pt>
                <c:pt idx="4">
                  <c:v>0</c:v>
                </c:pt>
                <c:pt idx="5">
                  <c:v>3</c:v>
                </c:pt>
                <c:pt idx="6">
                  <c:v>0</c:v>
                </c:pt>
                <c:pt idx="7">
                  <c:v>0</c:v>
                </c:pt>
                <c:pt idx="8">
                  <c:v>0</c:v>
                </c:pt>
                <c:pt idx="9">
                  <c:v>12</c:v>
                </c:pt>
                <c:pt idx="10">
                  <c:v>0</c:v>
                </c:pt>
                <c:pt idx="11">
                  <c:v>8</c:v>
                </c:pt>
              </c:numCache>
            </c:numRef>
          </c:val>
          <c:extLst>
            <c:ext xmlns:c16="http://schemas.microsoft.com/office/drawing/2014/chart" uri="{C3380CC4-5D6E-409C-BE32-E72D297353CC}">
              <c16:uniqueId val="{00000003-0360-49FD-A115-4D7A51C05965}"/>
            </c:ext>
          </c:extLst>
        </c:ser>
        <c:ser>
          <c:idx val="4"/>
          <c:order val="4"/>
          <c:tx>
            <c:strRef>
              <c:f>Tables!$G$10</c:f>
              <c:strCache>
                <c:ptCount val="1"/>
                <c:pt idx="0">
                  <c:v>Death</c:v>
                </c:pt>
              </c:strCache>
            </c:strRef>
          </c:tx>
          <c:invertIfNegative val="0"/>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Tables!$G$11:$G$22</c:f>
              <c:numCache>
                <c:formatCode>General</c:formatCode>
                <c:ptCount val="12"/>
                <c:pt idx="0">
                  <c:v>0</c:v>
                </c:pt>
                <c:pt idx="1">
                  <c:v>0</c:v>
                </c:pt>
                <c:pt idx="2">
                  <c:v>0</c:v>
                </c:pt>
                <c:pt idx="3">
                  <c:v>3</c:v>
                </c:pt>
                <c:pt idx="4">
                  <c:v>0</c:v>
                </c:pt>
                <c:pt idx="5">
                  <c:v>5</c:v>
                </c:pt>
                <c:pt idx="6">
                  <c:v>0</c:v>
                </c:pt>
                <c:pt idx="7">
                  <c:v>0</c:v>
                </c:pt>
                <c:pt idx="8">
                  <c:v>0</c:v>
                </c:pt>
                <c:pt idx="9">
                  <c:v>9</c:v>
                </c:pt>
                <c:pt idx="10">
                  <c:v>0</c:v>
                </c:pt>
                <c:pt idx="11">
                  <c:v>0</c:v>
                </c:pt>
              </c:numCache>
            </c:numRef>
          </c:val>
          <c:extLst>
            <c:ext xmlns:c16="http://schemas.microsoft.com/office/drawing/2014/chart" uri="{C3380CC4-5D6E-409C-BE32-E72D297353CC}">
              <c16:uniqueId val="{00000004-0360-49FD-A115-4D7A51C05965}"/>
            </c:ext>
          </c:extLst>
        </c:ser>
        <c:dLbls>
          <c:showLegendKey val="0"/>
          <c:showVal val="0"/>
          <c:showCatName val="0"/>
          <c:showSerName val="0"/>
          <c:showPercent val="0"/>
          <c:showBubbleSize val="0"/>
        </c:dLbls>
        <c:gapWidth val="75"/>
        <c:overlap val="-25"/>
        <c:axId val="604366336"/>
        <c:axId val="602907200"/>
      </c:barChart>
      <c:catAx>
        <c:axId val="604366336"/>
        <c:scaling>
          <c:orientation val="minMax"/>
        </c:scaling>
        <c:delete val="0"/>
        <c:axPos val="b"/>
        <c:numFmt formatCode="General" sourceLinked="1"/>
        <c:majorTickMark val="none"/>
        <c:minorTickMark val="none"/>
        <c:tickLblPos val="nextTo"/>
        <c:crossAx val="602907200"/>
        <c:crosses val="autoZero"/>
        <c:auto val="1"/>
        <c:lblAlgn val="ctr"/>
        <c:lblOffset val="100"/>
        <c:noMultiLvlLbl val="0"/>
      </c:catAx>
      <c:valAx>
        <c:axId val="60290720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4366336"/>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UNIVERSITY LOCAL HEALTH BOARD, Dec-19 to Nov-20</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Tables!$C$27:$C$38</c:f>
              <c:numCache>
                <c:formatCode>General</c:formatCode>
                <c:ptCount val="12"/>
                <c:pt idx="0">
                  <c:v>414</c:v>
                </c:pt>
                <c:pt idx="1">
                  <c:v>1200</c:v>
                </c:pt>
                <c:pt idx="2">
                  <c:v>0</c:v>
                </c:pt>
                <c:pt idx="3">
                  <c:v>1525</c:v>
                </c:pt>
                <c:pt idx="4">
                  <c:v>600</c:v>
                </c:pt>
                <c:pt idx="5">
                  <c:v>1129</c:v>
                </c:pt>
                <c:pt idx="6">
                  <c:v>715</c:v>
                </c:pt>
                <c:pt idx="7">
                  <c:v>616</c:v>
                </c:pt>
                <c:pt idx="8">
                  <c:v>1106</c:v>
                </c:pt>
                <c:pt idx="9">
                  <c:v>742</c:v>
                </c:pt>
                <c:pt idx="10">
                  <c:v>0</c:v>
                </c:pt>
                <c:pt idx="11">
                  <c:v>1699</c:v>
                </c:pt>
              </c:numCache>
            </c:numRef>
          </c:val>
          <c:extLst>
            <c:ext xmlns:c16="http://schemas.microsoft.com/office/drawing/2014/chart" uri="{C3380CC4-5D6E-409C-BE32-E72D297353CC}">
              <c16:uniqueId val="{00000000-AC59-42BE-AB76-F138B4A89CEE}"/>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Tables!$D$27:$D$38</c:f>
              <c:numCache>
                <c:formatCode>General</c:formatCode>
                <c:ptCount val="12"/>
                <c:pt idx="0">
                  <c:v>211</c:v>
                </c:pt>
                <c:pt idx="1">
                  <c:v>635</c:v>
                </c:pt>
                <c:pt idx="2">
                  <c:v>0</c:v>
                </c:pt>
                <c:pt idx="3">
                  <c:v>877</c:v>
                </c:pt>
                <c:pt idx="4">
                  <c:v>308</c:v>
                </c:pt>
                <c:pt idx="5">
                  <c:v>784</c:v>
                </c:pt>
                <c:pt idx="6">
                  <c:v>487</c:v>
                </c:pt>
                <c:pt idx="7">
                  <c:v>398</c:v>
                </c:pt>
                <c:pt idx="8">
                  <c:v>740</c:v>
                </c:pt>
                <c:pt idx="9">
                  <c:v>482</c:v>
                </c:pt>
                <c:pt idx="10">
                  <c:v>0</c:v>
                </c:pt>
                <c:pt idx="11">
                  <c:v>1302</c:v>
                </c:pt>
              </c:numCache>
            </c:numRef>
          </c:val>
          <c:extLst>
            <c:ext xmlns:c16="http://schemas.microsoft.com/office/drawing/2014/chart" uri="{C3380CC4-5D6E-409C-BE32-E72D297353CC}">
              <c16:uniqueId val="{00000001-AC59-42BE-AB76-F138B4A89CEE}"/>
            </c:ext>
          </c:extLst>
        </c:ser>
        <c:dLbls>
          <c:showLegendKey val="0"/>
          <c:showVal val="0"/>
          <c:showCatName val="0"/>
          <c:showSerName val="0"/>
          <c:showPercent val="0"/>
          <c:showBubbleSize val="0"/>
        </c:dLbls>
        <c:gapWidth val="75"/>
        <c:overlap val="-25"/>
        <c:axId val="604368384"/>
        <c:axId val="602909504"/>
      </c:barChart>
      <c:catAx>
        <c:axId val="604368384"/>
        <c:scaling>
          <c:orientation val="minMax"/>
        </c:scaling>
        <c:delete val="0"/>
        <c:axPos val="b"/>
        <c:numFmt formatCode="General" sourceLinked="1"/>
        <c:majorTickMark val="none"/>
        <c:minorTickMark val="none"/>
        <c:tickLblPos val="nextTo"/>
        <c:crossAx val="602909504"/>
        <c:crosses val="autoZero"/>
        <c:auto val="1"/>
        <c:lblAlgn val="ctr"/>
        <c:lblOffset val="100"/>
        <c:noMultiLvlLbl val="0"/>
      </c:catAx>
      <c:valAx>
        <c:axId val="60290950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436838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UNIVERSITY LOCAL HEALTH BOARD, Dec-19 to Nov-20</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Tables!$M$27:$M$38</c:f>
              <c:numCache>
                <c:formatCode>General</c:formatCode>
                <c:ptCount val="12"/>
                <c:pt idx="0">
                  <c:v>87</c:v>
                </c:pt>
                <c:pt idx="1">
                  <c:v>205</c:v>
                </c:pt>
                <c:pt idx="2">
                  <c:v>0</c:v>
                </c:pt>
                <c:pt idx="3">
                  <c:v>293</c:v>
                </c:pt>
                <c:pt idx="4">
                  <c:v>113</c:v>
                </c:pt>
                <c:pt idx="5">
                  <c:v>287</c:v>
                </c:pt>
                <c:pt idx="6">
                  <c:v>203</c:v>
                </c:pt>
                <c:pt idx="7">
                  <c:v>158</c:v>
                </c:pt>
                <c:pt idx="8">
                  <c:v>265</c:v>
                </c:pt>
                <c:pt idx="9">
                  <c:v>154</c:v>
                </c:pt>
                <c:pt idx="10">
                  <c:v>0</c:v>
                </c:pt>
                <c:pt idx="11">
                  <c:v>669</c:v>
                </c:pt>
              </c:numCache>
            </c:numRef>
          </c:val>
          <c:extLst>
            <c:ext xmlns:c16="http://schemas.microsoft.com/office/drawing/2014/chart" uri="{C3380CC4-5D6E-409C-BE32-E72D297353CC}">
              <c16:uniqueId val="{00000000-F7FD-495E-80EB-87CD27916AD7}"/>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Tables!$N$27:$N$38</c:f>
              <c:numCache>
                <c:formatCode>General</c:formatCode>
                <c:ptCount val="12"/>
                <c:pt idx="0">
                  <c:v>0</c:v>
                </c:pt>
                <c:pt idx="1">
                  <c:v>0</c:v>
                </c:pt>
                <c:pt idx="2">
                  <c:v>0</c:v>
                </c:pt>
                <c:pt idx="3">
                  <c:v>10</c:v>
                </c:pt>
                <c:pt idx="4">
                  <c:v>0</c:v>
                </c:pt>
                <c:pt idx="5">
                  <c:v>3</c:v>
                </c:pt>
                <c:pt idx="6">
                  <c:v>0</c:v>
                </c:pt>
                <c:pt idx="7">
                  <c:v>0</c:v>
                </c:pt>
                <c:pt idx="8">
                  <c:v>0</c:v>
                </c:pt>
                <c:pt idx="9">
                  <c:v>12</c:v>
                </c:pt>
                <c:pt idx="10">
                  <c:v>0</c:v>
                </c:pt>
                <c:pt idx="11">
                  <c:v>8</c:v>
                </c:pt>
              </c:numCache>
            </c:numRef>
          </c:val>
          <c:extLst>
            <c:ext xmlns:c16="http://schemas.microsoft.com/office/drawing/2014/chart" uri="{C3380CC4-5D6E-409C-BE32-E72D297353CC}">
              <c16:uniqueId val="{00000001-F7FD-495E-80EB-87CD27916AD7}"/>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Tables!$O$27:$O$38</c:f>
              <c:numCache>
                <c:formatCode>General</c:formatCode>
                <c:ptCount val="12"/>
                <c:pt idx="0">
                  <c:v>0</c:v>
                </c:pt>
                <c:pt idx="1">
                  <c:v>0</c:v>
                </c:pt>
                <c:pt idx="2">
                  <c:v>0</c:v>
                </c:pt>
                <c:pt idx="3">
                  <c:v>3</c:v>
                </c:pt>
                <c:pt idx="4">
                  <c:v>0</c:v>
                </c:pt>
                <c:pt idx="5">
                  <c:v>5</c:v>
                </c:pt>
                <c:pt idx="6">
                  <c:v>0</c:v>
                </c:pt>
                <c:pt idx="7">
                  <c:v>0</c:v>
                </c:pt>
                <c:pt idx="8">
                  <c:v>0</c:v>
                </c:pt>
                <c:pt idx="9">
                  <c:v>9</c:v>
                </c:pt>
                <c:pt idx="10">
                  <c:v>0</c:v>
                </c:pt>
                <c:pt idx="11">
                  <c:v>0</c:v>
                </c:pt>
              </c:numCache>
            </c:numRef>
          </c:val>
          <c:extLst>
            <c:ext xmlns:c16="http://schemas.microsoft.com/office/drawing/2014/chart" uri="{C3380CC4-5D6E-409C-BE32-E72D297353CC}">
              <c16:uniqueId val="{00000002-F7FD-495E-80EB-87CD27916AD7}"/>
            </c:ext>
          </c:extLst>
        </c:ser>
        <c:dLbls>
          <c:showLegendKey val="0"/>
          <c:showVal val="0"/>
          <c:showCatName val="0"/>
          <c:showSerName val="0"/>
          <c:showPercent val="0"/>
          <c:showBubbleSize val="0"/>
        </c:dLbls>
        <c:gapWidth val="75"/>
        <c:overlap val="-25"/>
        <c:axId val="608759808"/>
        <c:axId val="602911808"/>
      </c:barChart>
      <c:catAx>
        <c:axId val="608759808"/>
        <c:scaling>
          <c:orientation val="minMax"/>
        </c:scaling>
        <c:delete val="0"/>
        <c:axPos val="b"/>
        <c:numFmt formatCode="General" sourceLinked="1"/>
        <c:majorTickMark val="none"/>
        <c:minorTickMark val="none"/>
        <c:tickLblPos val="nextTo"/>
        <c:crossAx val="602911808"/>
        <c:crosses val="autoZero"/>
        <c:auto val="1"/>
        <c:lblAlgn val="ctr"/>
        <c:lblOffset val="100"/>
        <c:noMultiLvlLbl val="0"/>
      </c:catAx>
      <c:valAx>
        <c:axId val="60291180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8759808"/>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UNIVERSITY LOCAL HEALTH BOARD, Dec-19 to Nov-20</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4</c:v>
                  </c:pt>
                  <c:pt idx="1">
                    <c:v>7</c:v>
                  </c:pt>
                  <c:pt idx="2">
                    <c:v>0</c:v>
                  </c:pt>
                  <c:pt idx="3">
                    <c:v>10</c:v>
                  </c:pt>
                  <c:pt idx="4">
                    <c:v>5</c:v>
                  </c:pt>
                  <c:pt idx="5">
                    <c:v>4</c:v>
                  </c:pt>
                  <c:pt idx="6">
                    <c:v>3</c:v>
                  </c:pt>
                  <c:pt idx="7">
                    <c:v>2</c:v>
                  </c:pt>
                  <c:pt idx="8">
                    <c:v>6</c:v>
                  </c:pt>
                  <c:pt idx="9">
                    <c:v>3</c:v>
                  </c:pt>
                  <c:pt idx="10">
                    <c:v>0</c:v>
                  </c:pt>
                  <c:pt idx="11">
                    <c:v>6</c:v>
                  </c:pt>
                </c:numCache>
              </c:numRef>
            </c:minus>
            <c:spPr>
              <a:ln w="15875">
                <a:solidFill>
                  <a:srgbClr val="4F81BD">
                    <a:lumMod val="75000"/>
                  </a:srgbClr>
                </a:solidFill>
              </a:ln>
            </c:spPr>
          </c:errBars>
          <c:cat>
            <c:strRef>
              <c:f>Tables!$S$43:$S$54</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Tables!$U$43:$U$54</c:f>
              <c:numCache>
                <c:formatCode>General</c:formatCode>
                <c:ptCount val="12"/>
                <c:pt idx="0">
                  <c:v>9</c:v>
                </c:pt>
                <c:pt idx="1">
                  <c:v>11</c:v>
                </c:pt>
                <c:pt idx="2">
                  <c:v>0</c:v>
                </c:pt>
                <c:pt idx="3">
                  <c:v>16</c:v>
                </c:pt>
                <c:pt idx="4">
                  <c:v>17</c:v>
                </c:pt>
                <c:pt idx="5">
                  <c:v>8</c:v>
                </c:pt>
                <c:pt idx="6">
                  <c:v>5</c:v>
                </c:pt>
                <c:pt idx="7">
                  <c:v>6</c:v>
                </c:pt>
                <c:pt idx="8">
                  <c:v>9</c:v>
                </c:pt>
                <c:pt idx="9">
                  <c:v>6</c:v>
                </c:pt>
                <c:pt idx="10">
                  <c:v>0</c:v>
                </c:pt>
                <c:pt idx="11">
                  <c:v>9</c:v>
                </c:pt>
              </c:numCache>
            </c:numRef>
          </c:val>
          <c:extLst>
            <c:ext xmlns:c16="http://schemas.microsoft.com/office/drawing/2014/chart" uri="{C3380CC4-5D6E-409C-BE32-E72D297353CC}">
              <c16:uniqueId val="{00000000-A72B-4AE2-A1FD-F2A7B6D097D3}"/>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Tables!$V$43:$V$54</c:f>
              <c:numCache>
                <c:formatCode>General</c:formatCode>
                <c:ptCount val="12"/>
                <c:pt idx="0">
                  <c:v>4</c:v>
                </c:pt>
                <c:pt idx="1">
                  <c:v>5</c:v>
                </c:pt>
                <c:pt idx="2">
                  <c:v>0</c:v>
                </c:pt>
                <c:pt idx="3">
                  <c:v>11</c:v>
                </c:pt>
                <c:pt idx="4">
                  <c:v>9</c:v>
                </c:pt>
                <c:pt idx="5">
                  <c:v>7</c:v>
                </c:pt>
                <c:pt idx="6">
                  <c:v>4</c:v>
                </c:pt>
                <c:pt idx="7">
                  <c:v>3</c:v>
                </c:pt>
                <c:pt idx="8">
                  <c:v>7</c:v>
                </c:pt>
                <c:pt idx="9">
                  <c:v>4</c:v>
                </c:pt>
                <c:pt idx="10">
                  <c:v>0</c:v>
                </c:pt>
                <c:pt idx="11">
                  <c:v>10</c:v>
                </c:pt>
              </c:numCache>
            </c:numRef>
          </c:val>
          <c:extLst>
            <c:ext xmlns:c16="http://schemas.microsoft.com/office/drawing/2014/chart" uri="{C3380CC4-5D6E-409C-BE32-E72D297353CC}">
              <c16:uniqueId val="{00000001-A72B-4AE2-A1FD-F2A7B6D097D3}"/>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20</c:v>
                  </c:pt>
                  <c:pt idx="1">
                    <c:v>26</c:v>
                  </c:pt>
                  <c:pt idx="2">
                    <c:v>0</c:v>
                  </c:pt>
                  <c:pt idx="3">
                    <c:v>31</c:v>
                  </c:pt>
                  <c:pt idx="4">
                    <c:v>36</c:v>
                  </c:pt>
                  <c:pt idx="5">
                    <c:v>53</c:v>
                  </c:pt>
                  <c:pt idx="6">
                    <c:v>24</c:v>
                  </c:pt>
                  <c:pt idx="7">
                    <c:v>18</c:v>
                  </c:pt>
                  <c:pt idx="8">
                    <c:v>21</c:v>
                  </c:pt>
                  <c:pt idx="9">
                    <c:v>38</c:v>
                  </c:pt>
                  <c:pt idx="10">
                    <c:v>0</c:v>
                  </c:pt>
                  <c:pt idx="11">
                    <c:v>44</c:v>
                  </c:pt>
                </c:numCache>
              </c:numRef>
            </c:plus>
            <c:minus>
              <c:numRef>
                <c:f>Tables!$T$43:$T$54</c:f>
                <c:numCache>
                  <c:formatCode>General</c:formatCode>
                  <c:ptCount val="12"/>
                  <c:pt idx="0">
                    <c:v>4</c:v>
                  </c:pt>
                  <c:pt idx="1">
                    <c:v>7</c:v>
                  </c:pt>
                  <c:pt idx="2">
                    <c:v>0</c:v>
                  </c:pt>
                  <c:pt idx="3">
                    <c:v>10</c:v>
                  </c:pt>
                  <c:pt idx="4">
                    <c:v>5</c:v>
                  </c:pt>
                  <c:pt idx="5">
                    <c:v>4</c:v>
                  </c:pt>
                  <c:pt idx="6">
                    <c:v>3</c:v>
                  </c:pt>
                  <c:pt idx="7">
                    <c:v>2</c:v>
                  </c:pt>
                  <c:pt idx="8">
                    <c:v>6</c:v>
                  </c:pt>
                  <c:pt idx="9">
                    <c:v>3</c:v>
                  </c:pt>
                  <c:pt idx="10">
                    <c:v>0</c:v>
                  </c:pt>
                  <c:pt idx="11">
                    <c:v>6</c:v>
                  </c:pt>
                </c:numCache>
              </c:numRef>
            </c:minus>
            <c:spPr>
              <a:ln w="15875">
                <a:solidFill>
                  <a:schemeClr val="accent1">
                    <a:lumMod val="75000"/>
                  </a:schemeClr>
                </a:solidFill>
              </a:ln>
            </c:spPr>
          </c:errBars>
          <c:cat>
            <c:strRef>
              <c:f>Tables!$S$43:$S$54</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Tables!$W$43:$W$54</c:f>
              <c:numCache>
                <c:formatCode>General</c:formatCode>
                <c:ptCount val="12"/>
                <c:pt idx="0">
                  <c:v>9</c:v>
                </c:pt>
                <c:pt idx="1">
                  <c:v>8</c:v>
                </c:pt>
                <c:pt idx="2">
                  <c:v>0</c:v>
                </c:pt>
                <c:pt idx="3">
                  <c:v>10</c:v>
                </c:pt>
                <c:pt idx="4">
                  <c:v>16</c:v>
                </c:pt>
                <c:pt idx="5">
                  <c:v>24</c:v>
                </c:pt>
                <c:pt idx="6">
                  <c:v>9</c:v>
                </c:pt>
                <c:pt idx="7">
                  <c:v>5</c:v>
                </c:pt>
                <c:pt idx="8">
                  <c:v>7</c:v>
                </c:pt>
                <c:pt idx="9">
                  <c:v>7</c:v>
                </c:pt>
                <c:pt idx="10">
                  <c:v>0</c:v>
                </c:pt>
                <c:pt idx="11">
                  <c:v>13</c:v>
                </c:pt>
              </c:numCache>
            </c:numRef>
          </c:val>
          <c:extLst>
            <c:ext xmlns:c16="http://schemas.microsoft.com/office/drawing/2014/chart" uri="{C3380CC4-5D6E-409C-BE32-E72D297353CC}">
              <c16:uniqueId val="{00000002-A72B-4AE2-A1FD-F2A7B6D097D3}"/>
            </c:ext>
          </c:extLst>
        </c:ser>
        <c:dLbls>
          <c:showLegendKey val="0"/>
          <c:showVal val="0"/>
          <c:showCatName val="0"/>
          <c:showSerName val="0"/>
          <c:showPercent val="0"/>
          <c:showBubbleSize val="0"/>
        </c:dLbls>
        <c:gapWidth val="150"/>
        <c:overlap val="100"/>
        <c:axId val="608760320"/>
        <c:axId val="602914112"/>
      </c:barChart>
      <c:catAx>
        <c:axId val="608760320"/>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2914112"/>
        <c:crosses val="autoZero"/>
        <c:auto val="1"/>
        <c:lblAlgn val="ctr"/>
        <c:lblOffset val="100"/>
        <c:noMultiLvlLbl val="0"/>
      </c:catAx>
      <c:valAx>
        <c:axId val="602914112"/>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8760320"/>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Dec-19 to Nov-20</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Tables!$C$11:$C$22</c:f>
              <c:numCache>
                <c:formatCode>General</c:formatCode>
                <c:ptCount val="12"/>
                <c:pt idx="0">
                  <c:v>414</c:v>
                </c:pt>
                <c:pt idx="1">
                  <c:v>1200</c:v>
                </c:pt>
                <c:pt idx="2">
                  <c:v>0</c:v>
                </c:pt>
                <c:pt idx="3">
                  <c:v>1525</c:v>
                </c:pt>
                <c:pt idx="4">
                  <c:v>600</c:v>
                </c:pt>
                <c:pt idx="5">
                  <c:v>1129</c:v>
                </c:pt>
                <c:pt idx="6">
                  <c:v>715</c:v>
                </c:pt>
                <c:pt idx="7">
                  <c:v>616</c:v>
                </c:pt>
                <c:pt idx="8">
                  <c:v>1106</c:v>
                </c:pt>
                <c:pt idx="9">
                  <c:v>742</c:v>
                </c:pt>
                <c:pt idx="10">
                  <c:v>0</c:v>
                </c:pt>
                <c:pt idx="11">
                  <c:v>1699</c:v>
                </c:pt>
              </c:numCache>
            </c:numRef>
          </c:val>
          <c:extLst>
            <c:ext xmlns:c16="http://schemas.microsoft.com/office/drawing/2014/chart" uri="{C3380CC4-5D6E-409C-BE32-E72D297353CC}">
              <c16:uniqueId val="{00000000-1239-4482-B75C-2B1D806FADC2}"/>
            </c:ext>
          </c:extLst>
        </c:ser>
        <c:ser>
          <c:idx val="1"/>
          <c:order val="1"/>
          <c:tx>
            <c:strRef>
              <c:f>Tables!$D$10</c:f>
              <c:strCache>
                <c:ptCount val="1"/>
                <c:pt idx="0">
                  <c:v>Low harm</c:v>
                </c:pt>
              </c:strCache>
            </c:strRef>
          </c:tx>
          <c:invertIfNegative val="0"/>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Tables!$D$11:$D$22</c:f>
              <c:numCache>
                <c:formatCode>General</c:formatCode>
                <c:ptCount val="12"/>
                <c:pt idx="0">
                  <c:v>124</c:v>
                </c:pt>
                <c:pt idx="1">
                  <c:v>430</c:v>
                </c:pt>
                <c:pt idx="2">
                  <c:v>0</c:v>
                </c:pt>
                <c:pt idx="3">
                  <c:v>571</c:v>
                </c:pt>
                <c:pt idx="4">
                  <c:v>195</c:v>
                </c:pt>
                <c:pt idx="5">
                  <c:v>489</c:v>
                </c:pt>
                <c:pt idx="6">
                  <c:v>284</c:v>
                </c:pt>
                <c:pt idx="7">
                  <c:v>240</c:v>
                </c:pt>
                <c:pt idx="8">
                  <c:v>475</c:v>
                </c:pt>
                <c:pt idx="9">
                  <c:v>307</c:v>
                </c:pt>
                <c:pt idx="10">
                  <c:v>0</c:v>
                </c:pt>
                <c:pt idx="11">
                  <c:v>625</c:v>
                </c:pt>
              </c:numCache>
            </c:numRef>
          </c:val>
          <c:extLst>
            <c:ext xmlns:c16="http://schemas.microsoft.com/office/drawing/2014/chart" uri="{C3380CC4-5D6E-409C-BE32-E72D297353CC}">
              <c16:uniqueId val="{00000001-1239-4482-B75C-2B1D806FADC2}"/>
            </c:ext>
          </c:extLst>
        </c:ser>
        <c:ser>
          <c:idx val="2"/>
          <c:order val="2"/>
          <c:tx>
            <c:strRef>
              <c:f>Tables!$E$10</c:f>
              <c:strCache>
                <c:ptCount val="1"/>
                <c:pt idx="0">
                  <c:v>Moderate</c:v>
                </c:pt>
              </c:strCache>
            </c:strRef>
          </c:tx>
          <c:invertIfNegative val="0"/>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Tables!$E$11:$E$22</c:f>
              <c:numCache>
                <c:formatCode>General</c:formatCode>
                <c:ptCount val="12"/>
                <c:pt idx="0">
                  <c:v>87</c:v>
                </c:pt>
                <c:pt idx="1">
                  <c:v>205</c:v>
                </c:pt>
                <c:pt idx="2">
                  <c:v>0</c:v>
                </c:pt>
                <c:pt idx="3">
                  <c:v>293</c:v>
                </c:pt>
                <c:pt idx="4">
                  <c:v>113</c:v>
                </c:pt>
                <c:pt idx="5">
                  <c:v>287</c:v>
                </c:pt>
                <c:pt idx="6">
                  <c:v>203</c:v>
                </c:pt>
                <c:pt idx="7">
                  <c:v>158</c:v>
                </c:pt>
                <c:pt idx="8">
                  <c:v>265</c:v>
                </c:pt>
                <c:pt idx="9">
                  <c:v>154</c:v>
                </c:pt>
                <c:pt idx="10">
                  <c:v>0</c:v>
                </c:pt>
                <c:pt idx="11">
                  <c:v>669</c:v>
                </c:pt>
              </c:numCache>
            </c:numRef>
          </c:val>
          <c:extLst>
            <c:ext xmlns:c16="http://schemas.microsoft.com/office/drawing/2014/chart" uri="{C3380CC4-5D6E-409C-BE32-E72D297353CC}">
              <c16:uniqueId val="{00000002-1239-4482-B75C-2B1D806FADC2}"/>
            </c:ext>
          </c:extLst>
        </c:ser>
        <c:dLbls>
          <c:showLegendKey val="0"/>
          <c:showVal val="0"/>
          <c:showCatName val="0"/>
          <c:showSerName val="0"/>
          <c:showPercent val="0"/>
          <c:showBubbleSize val="0"/>
        </c:dLbls>
        <c:gapWidth val="150"/>
        <c:axId val="610568192"/>
        <c:axId val="609855744"/>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Tables!$F$11:$F$22</c:f>
              <c:numCache>
                <c:formatCode>General</c:formatCode>
                <c:ptCount val="12"/>
                <c:pt idx="0">
                  <c:v>0</c:v>
                </c:pt>
                <c:pt idx="1">
                  <c:v>0</c:v>
                </c:pt>
                <c:pt idx="2">
                  <c:v>0</c:v>
                </c:pt>
                <c:pt idx="3">
                  <c:v>10</c:v>
                </c:pt>
                <c:pt idx="4">
                  <c:v>0</c:v>
                </c:pt>
                <c:pt idx="5">
                  <c:v>3</c:v>
                </c:pt>
                <c:pt idx="6">
                  <c:v>0</c:v>
                </c:pt>
                <c:pt idx="7">
                  <c:v>0</c:v>
                </c:pt>
                <c:pt idx="8">
                  <c:v>0</c:v>
                </c:pt>
                <c:pt idx="9">
                  <c:v>12</c:v>
                </c:pt>
                <c:pt idx="10">
                  <c:v>0</c:v>
                </c:pt>
                <c:pt idx="11">
                  <c:v>8</c:v>
                </c:pt>
              </c:numCache>
            </c:numRef>
          </c:val>
          <c:smooth val="0"/>
          <c:extLst>
            <c:ext xmlns:c16="http://schemas.microsoft.com/office/drawing/2014/chart" uri="{C3380CC4-5D6E-409C-BE32-E72D297353CC}">
              <c16:uniqueId val="{00000003-1239-4482-B75C-2B1D806FADC2}"/>
            </c:ext>
          </c:extLst>
        </c:ser>
        <c:ser>
          <c:idx val="4"/>
          <c:order val="4"/>
          <c:tx>
            <c:strRef>
              <c:f>Tables!$G$10</c:f>
              <c:strCache>
                <c:ptCount val="1"/>
                <c:pt idx="0">
                  <c:v>Death</c:v>
                </c:pt>
              </c:strCache>
            </c:strRef>
          </c:tx>
          <c:marker>
            <c:symbol val="none"/>
          </c:marker>
          <c:cat>
            <c:strRef>
              <c:f>Tables!$B$11:$B$22</c:f>
              <c:strCache>
                <c:ptCount val="12"/>
                <c:pt idx="0">
                  <c:v>Dec-19</c:v>
                </c:pt>
                <c:pt idx="1">
                  <c:v>Jan-20</c:v>
                </c:pt>
                <c:pt idx="2">
                  <c:v>Feb-20</c:v>
                </c:pt>
                <c:pt idx="3">
                  <c:v>Mar-20</c:v>
                </c:pt>
                <c:pt idx="4">
                  <c:v>Apr-20</c:v>
                </c:pt>
                <c:pt idx="5">
                  <c:v>May-20</c:v>
                </c:pt>
                <c:pt idx="6">
                  <c:v>Jun-20</c:v>
                </c:pt>
                <c:pt idx="7">
                  <c:v>Jul-20</c:v>
                </c:pt>
                <c:pt idx="8">
                  <c:v>Aug-20</c:v>
                </c:pt>
                <c:pt idx="9">
                  <c:v>Sep-20</c:v>
                </c:pt>
                <c:pt idx="10">
                  <c:v>Oct-20</c:v>
                </c:pt>
                <c:pt idx="11">
                  <c:v>Nov-20</c:v>
                </c:pt>
              </c:strCache>
            </c:strRef>
          </c:cat>
          <c:val>
            <c:numRef>
              <c:f>Tables!$G$11:$G$22</c:f>
              <c:numCache>
                <c:formatCode>General</c:formatCode>
                <c:ptCount val="12"/>
                <c:pt idx="0">
                  <c:v>0</c:v>
                </c:pt>
                <c:pt idx="1">
                  <c:v>0</c:v>
                </c:pt>
                <c:pt idx="2">
                  <c:v>0</c:v>
                </c:pt>
                <c:pt idx="3">
                  <c:v>3</c:v>
                </c:pt>
                <c:pt idx="4">
                  <c:v>0</c:v>
                </c:pt>
                <c:pt idx="5">
                  <c:v>5</c:v>
                </c:pt>
                <c:pt idx="6">
                  <c:v>0</c:v>
                </c:pt>
                <c:pt idx="7">
                  <c:v>0</c:v>
                </c:pt>
                <c:pt idx="8">
                  <c:v>0</c:v>
                </c:pt>
                <c:pt idx="9">
                  <c:v>9</c:v>
                </c:pt>
                <c:pt idx="10">
                  <c:v>0</c:v>
                </c:pt>
                <c:pt idx="11">
                  <c:v>0</c:v>
                </c:pt>
              </c:numCache>
            </c:numRef>
          </c:val>
          <c:smooth val="0"/>
          <c:extLst>
            <c:ext xmlns:c16="http://schemas.microsoft.com/office/drawing/2014/chart" uri="{C3380CC4-5D6E-409C-BE32-E72D297353CC}">
              <c16:uniqueId val="{00000004-1239-4482-B75C-2B1D806FADC2}"/>
            </c:ext>
          </c:extLst>
        </c:ser>
        <c:dLbls>
          <c:showLegendKey val="0"/>
          <c:showVal val="0"/>
          <c:showCatName val="0"/>
          <c:showSerName val="0"/>
          <c:showPercent val="0"/>
          <c:showBubbleSize val="0"/>
        </c:dLbls>
        <c:marker val="1"/>
        <c:smooth val="0"/>
        <c:axId val="610568704"/>
        <c:axId val="609856320"/>
      </c:lineChart>
      <c:catAx>
        <c:axId val="610568192"/>
        <c:scaling>
          <c:orientation val="minMax"/>
        </c:scaling>
        <c:delete val="0"/>
        <c:axPos val="b"/>
        <c:numFmt formatCode="General" sourceLinked="0"/>
        <c:majorTickMark val="out"/>
        <c:minorTickMark val="none"/>
        <c:tickLblPos val="nextTo"/>
        <c:crossAx val="609855744"/>
        <c:crosses val="autoZero"/>
        <c:auto val="1"/>
        <c:lblAlgn val="ctr"/>
        <c:lblOffset val="100"/>
        <c:noMultiLvlLbl val="0"/>
      </c:catAx>
      <c:valAx>
        <c:axId val="609855744"/>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10568192"/>
        <c:crosses val="autoZero"/>
        <c:crossBetween val="between"/>
      </c:valAx>
      <c:valAx>
        <c:axId val="609856320"/>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10568704"/>
        <c:crosses val="max"/>
        <c:crossBetween val="between"/>
      </c:valAx>
      <c:catAx>
        <c:axId val="610568704"/>
        <c:scaling>
          <c:orientation val="minMax"/>
        </c:scaling>
        <c:delete val="1"/>
        <c:axPos val="b"/>
        <c:numFmt formatCode="General" sourceLinked="1"/>
        <c:majorTickMark val="out"/>
        <c:minorTickMark val="none"/>
        <c:tickLblPos val="none"/>
        <c:crossAx val="609856320"/>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6.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2667000</xdr:colOff>
      <xdr:row>30</xdr:row>
      <xdr:rowOff>38100</xdr:rowOff>
    </xdr:from>
    <xdr:to>
      <xdr:col>0</xdr:col>
      <xdr:colOff>7123562</xdr:colOff>
      <xdr:row>34</xdr:row>
      <xdr:rowOff>147904</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2667000" y="7229475"/>
          <a:ext cx="4456562" cy="8718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28575</xdr:colOff>
      <xdr:row>2</xdr:row>
      <xdr:rowOff>133350</xdr:rowOff>
    </xdr:to>
    <xdr:pic>
      <xdr:nvPicPr>
        <xdr:cNvPr id="2" name="Picture 1" descr="NHS Improvement COL.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57150</xdr:rowOff>
    </xdr:from>
    <xdr:to>
      <xdr:col>19</xdr:col>
      <xdr:colOff>219075</xdr:colOff>
      <xdr:row>2</xdr:row>
      <xdr:rowOff>139540</xdr:rowOff>
    </xdr:to>
    <xdr:pic>
      <xdr:nvPicPr>
        <xdr:cNvPr id="3" name="Picture 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57150"/>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a:extLst>
            <a:ext uri="{FF2B5EF4-FFF2-40B4-BE49-F238E27FC236}">
              <a16:creationId xmlns:a16="http://schemas.microsoft.com/office/drawing/2014/main" id="{00000000-0008-0000-02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257175</xdr:colOff>
          <xdr:row>56</xdr:row>
          <xdr:rowOff>28575</xdr:rowOff>
        </xdr:from>
        <xdr:to>
          <xdr:col>9</xdr:col>
          <xdr:colOff>133350</xdr:colOff>
          <xdr:row>57</xdr:row>
          <xdr:rowOff>9525</xdr:rowOff>
        </xdr:to>
        <xdr:sp macro="" textlink="">
          <xdr:nvSpPr>
            <xdr:cNvPr id="3074" name="ComboBox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28575</xdr:rowOff>
        </xdr:from>
        <xdr:to>
          <xdr:col>17</xdr:col>
          <xdr:colOff>371475</xdr:colOff>
          <xdr:row>57</xdr:row>
          <xdr:rowOff>0</xdr:rowOff>
        </xdr:to>
        <xdr:sp macro="" textlink="">
          <xdr:nvSpPr>
            <xdr:cNvPr id="3075" name="ComboBox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a:extLst>
            <a:ext uri="{FF2B5EF4-FFF2-40B4-BE49-F238E27FC236}">
              <a16:creationId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Dec-19" dataDxfId="11"/>
    <tableColumn id="5" name="Jan-20" dataDxfId="10"/>
    <tableColumn id="6" name="Feb-20" dataDxfId="9"/>
    <tableColumn id="7" name="Mar-20" dataDxfId="8"/>
    <tableColumn id="8" name="Apr-20" dataDxfId="7"/>
    <tableColumn id="9" name="May-20" dataDxfId="6"/>
    <tableColumn id="10" name="Jun-20" dataDxfId="5"/>
    <tableColumn id="11" name="Jul-20" dataDxfId="4"/>
    <tableColumn id="12" name="Aug-20" dataDxfId="3"/>
    <tableColumn id="13" name="Sep-20" dataDxfId="2"/>
    <tableColumn id="14" name="Oct-20" dataDxfId="1"/>
    <tableColumn id="15" name="Nov-20"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2.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28"/>
  <sheetViews>
    <sheetView showGridLines="0" tabSelected="1" workbookViewId="0">
      <selection activeCell="A3" sqref="A3"/>
    </sheetView>
  </sheetViews>
  <sheetFormatPr defaultColWidth="9.140625" defaultRowHeight="15" x14ac:dyDescent="0.25"/>
  <cols>
    <col min="1" max="1" width="169" style="17" customWidth="1"/>
    <col min="2" max="16384" width="9.140625" style="33"/>
  </cols>
  <sheetData>
    <row r="1" spans="1:1" ht="32.25" customHeight="1" x14ac:dyDescent="0.4">
      <c r="A1" s="12" t="s">
        <v>223</v>
      </c>
    </row>
    <row r="2" spans="1:1" ht="21" x14ac:dyDescent="0.35">
      <c r="A2" s="13" t="s">
        <v>39</v>
      </c>
    </row>
    <row r="3" spans="1:1" s="15" customFormat="1" ht="21" x14ac:dyDescent="0.35">
      <c r="A3" s="14"/>
    </row>
    <row r="4" spans="1:1" ht="30" x14ac:dyDescent="0.25">
      <c r="A4" s="47" t="s">
        <v>224</v>
      </c>
    </row>
    <row r="5" spans="1:1" ht="21" x14ac:dyDescent="0.35">
      <c r="A5" s="40"/>
    </row>
    <row r="6" spans="1:1" ht="15.75" x14ac:dyDescent="0.25">
      <c r="A6" s="41" t="s">
        <v>44</v>
      </c>
    </row>
    <row r="8" spans="1:1" x14ac:dyDescent="0.25">
      <c r="A8" s="42" t="s">
        <v>45</v>
      </c>
    </row>
    <row r="9" spans="1:1" ht="35.25" customHeight="1" x14ac:dyDescent="0.25">
      <c r="A9" s="43" t="s">
        <v>76</v>
      </c>
    </row>
    <row r="10" spans="1:1" ht="30" x14ac:dyDescent="0.25">
      <c r="A10" s="43" t="s">
        <v>77</v>
      </c>
    </row>
    <row r="11" spans="1:1" x14ac:dyDescent="0.25">
      <c r="A11" s="43" t="s">
        <v>69</v>
      </c>
    </row>
    <row r="12" spans="1:1" x14ac:dyDescent="0.25">
      <c r="A12" s="34"/>
    </row>
    <row r="13" spans="1:1" x14ac:dyDescent="0.25">
      <c r="A13" s="44" t="s">
        <v>46</v>
      </c>
    </row>
    <row r="14" spans="1:1" x14ac:dyDescent="0.25">
      <c r="A14" s="43" t="s">
        <v>47</v>
      </c>
    </row>
    <row r="15" spans="1:1" ht="30" x14ac:dyDescent="0.25">
      <c r="A15" s="43" t="s">
        <v>48</v>
      </c>
    </row>
    <row r="17" spans="1:5" x14ac:dyDescent="0.25">
      <c r="A17" s="42" t="s">
        <v>49</v>
      </c>
    </row>
    <row r="18" spans="1:5" ht="30" x14ac:dyDescent="0.25">
      <c r="A18" s="43" t="s">
        <v>225</v>
      </c>
    </row>
    <row r="19" spans="1:5" x14ac:dyDescent="0.25">
      <c r="A19" s="16"/>
    </row>
    <row r="20" spans="1:5" x14ac:dyDescent="0.25">
      <c r="A20" s="42" t="s">
        <v>226</v>
      </c>
    </row>
    <row r="21" spans="1:5" x14ac:dyDescent="0.25">
      <c r="A21" s="43" t="s">
        <v>232</v>
      </c>
    </row>
    <row r="22" spans="1:5" x14ac:dyDescent="0.25">
      <c r="A22" s="34"/>
    </row>
    <row r="23" spans="1:5" x14ac:dyDescent="0.25">
      <c r="A23" s="42" t="s">
        <v>227</v>
      </c>
    </row>
    <row r="24" spans="1:5" x14ac:dyDescent="0.25">
      <c r="A24" s="45" t="s">
        <v>228</v>
      </c>
    </row>
    <row r="26" spans="1:5" x14ac:dyDescent="0.25">
      <c r="A26" s="42" t="s">
        <v>229</v>
      </c>
      <c r="E26" s="18"/>
    </row>
    <row r="27" spans="1:5" x14ac:dyDescent="0.25">
      <c r="A27" s="43" t="s">
        <v>230</v>
      </c>
    </row>
    <row r="28" spans="1:5" x14ac:dyDescent="0.25">
      <c r="A28" s="46" t="s">
        <v>231</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workbookViewId="0">
      <selection activeCell="B1" sqref="B1"/>
    </sheetView>
  </sheetViews>
  <sheetFormatPr defaultRowHeight="15" x14ac:dyDescent="0.25"/>
  <cols>
    <col min="1" max="1" width="19.140625" customWidth="1"/>
    <col min="2" max="2" width="52.140625" bestFit="1" customWidth="1"/>
    <col min="3" max="3" width="19.5703125" customWidth="1"/>
    <col min="6" max="7" width="9.42578125" customWidth="1"/>
    <col min="9" max="9" width="9.5703125" customWidth="1"/>
    <col min="12" max="13" width="9.42578125" customWidth="1"/>
    <col min="15" max="15" width="9.42578125" customWidth="1"/>
  </cols>
  <sheetData>
    <row r="1" spans="1:15" s="1" customFormat="1" x14ac:dyDescent="0.25">
      <c r="A1" s="4"/>
    </row>
    <row r="2" spans="1:15" s="1" customFormat="1" ht="32.25" customHeight="1" x14ac:dyDescent="0.4">
      <c r="A2" s="6" t="s">
        <v>11</v>
      </c>
      <c r="B2" s="7" t="s">
        <v>220</v>
      </c>
    </row>
    <row r="3" spans="1:15" s="1" customFormat="1" ht="26.25" x14ac:dyDescent="0.4">
      <c r="B3" s="7" t="s">
        <v>221</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222</v>
      </c>
    </row>
    <row r="7" spans="1:15" s="1" customFormat="1" ht="15.75" x14ac:dyDescent="0.25">
      <c r="A7" s="8" t="s">
        <v>43</v>
      </c>
      <c r="B7" s="39">
        <v>44197</v>
      </c>
    </row>
    <row r="8" spans="1:15" s="33" customFormat="1" x14ac:dyDescent="0.25"/>
    <row r="9" spans="1:15" s="1" customFormat="1" x14ac:dyDescent="0.25"/>
    <row r="10" spans="1:15" x14ac:dyDescent="0.25">
      <c r="A10" s="35" t="s">
        <v>21</v>
      </c>
      <c r="B10" s="35" t="s">
        <v>206</v>
      </c>
      <c r="C10" s="35" t="s">
        <v>22</v>
      </c>
      <c r="D10" s="35" t="s">
        <v>208</v>
      </c>
      <c r="E10" s="35" t="s">
        <v>209</v>
      </c>
      <c r="F10" s="35" t="s">
        <v>210</v>
      </c>
      <c r="G10" s="35" t="s">
        <v>211</v>
      </c>
      <c r="H10" s="35" t="s">
        <v>212</v>
      </c>
      <c r="I10" s="35" t="s">
        <v>213</v>
      </c>
      <c r="J10" s="35" t="s">
        <v>214</v>
      </c>
      <c r="K10" s="35" t="s">
        <v>215</v>
      </c>
      <c r="L10" s="35" t="s">
        <v>216</v>
      </c>
      <c r="M10" s="35" t="s">
        <v>217</v>
      </c>
      <c r="N10" s="35" t="s">
        <v>218</v>
      </c>
      <c r="O10" s="35" t="s">
        <v>219</v>
      </c>
    </row>
    <row r="11" spans="1:15" x14ac:dyDescent="0.25">
      <c r="A11" s="35" t="s">
        <v>80</v>
      </c>
      <c r="B11" s="35" t="s">
        <v>81</v>
      </c>
      <c r="C11" s="35" t="s">
        <v>0</v>
      </c>
      <c r="D11" s="35">
        <v>414</v>
      </c>
      <c r="E11" s="35">
        <v>1200</v>
      </c>
      <c r="F11" s="35">
        <v>0</v>
      </c>
      <c r="G11" s="35">
        <v>1525</v>
      </c>
      <c r="H11" s="35">
        <v>600</v>
      </c>
      <c r="I11" s="35">
        <v>1129</v>
      </c>
      <c r="J11" s="35">
        <v>715</v>
      </c>
      <c r="K11" s="35">
        <v>616</v>
      </c>
      <c r="L11" s="35">
        <v>1106</v>
      </c>
      <c r="M11" s="35">
        <v>742</v>
      </c>
      <c r="N11" s="35">
        <v>0</v>
      </c>
      <c r="O11" s="35">
        <v>1699</v>
      </c>
    </row>
    <row r="12" spans="1:15" x14ac:dyDescent="0.25">
      <c r="A12" s="35" t="s">
        <v>80</v>
      </c>
      <c r="B12" s="35" t="s">
        <v>81</v>
      </c>
      <c r="C12" s="35" t="s">
        <v>23</v>
      </c>
      <c r="D12" s="35">
        <v>124</v>
      </c>
      <c r="E12" s="35">
        <v>430</v>
      </c>
      <c r="F12" s="35">
        <v>0</v>
      </c>
      <c r="G12" s="35">
        <v>571</v>
      </c>
      <c r="H12" s="35">
        <v>195</v>
      </c>
      <c r="I12" s="35">
        <v>489</v>
      </c>
      <c r="J12" s="35">
        <v>284</v>
      </c>
      <c r="K12" s="35">
        <v>240</v>
      </c>
      <c r="L12" s="35">
        <v>475</v>
      </c>
      <c r="M12" s="35">
        <v>307</v>
      </c>
      <c r="N12" s="35">
        <v>0</v>
      </c>
      <c r="O12" s="35">
        <v>625</v>
      </c>
    </row>
    <row r="13" spans="1:15" x14ac:dyDescent="0.25">
      <c r="A13" s="35" t="s">
        <v>80</v>
      </c>
      <c r="B13" s="35" t="s">
        <v>81</v>
      </c>
      <c r="C13" s="35" t="s">
        <v>4</v>
      </c>
      <c r="D13" s="35">
        <v>87</v>
      </c>
      <c r="E13" s="35">
        <v>205</v>
      </c>
      <c r="F13" s="35">
        <v>0</v>
      </c>
      <c r="G13" s="35">
        <v>293</v>
      </c>
      <c r="H13" s="35">
        <v>113</v>
      </c>
      <c r="I13" s="35">
        <v>287</v>
      </c>
      <c r="J13" s="35">
        <v>203</v>
      </c>
      <c r="K13" s="35">
        <v>158</v>
      </c>
      <c r="L13" s="35">
        <v>265</v>
      </c>
      <c r="M13" s="35">
        <v>154</v>
      </c>
      <c r="N13" s="35">
        <v>0</v>
      </c>
      <c r="O13" s="35">
        <v>669</v>
      </c>
    </row>
    <row r="14" spans="1:15" x14ac:dyDescent="0.25">
      <c r="A14" s="35" t="s">
        <v>80</v>
      </c>
      <c r="B14" s="35" t="s">
        <v>81</v>
      </c>
      <c r="C14" s="35" t="s">
        <v>5</v>
      </c>
      <c r="D14" s="35">
        <v>0</v>
      </c>
      <c r="E14" s="35">
        <v>0</v>
      </c>
      <c r="F14" s="35">
        <v>0</v>
      </c>
      <c r="G14" s="35">
        <v>10</v>
      </c>
      <c r="H14" s="35">
        <v>0</v>
      </c>
      <c r="I14" s="35">
        <v>3</v>
      </c>
      <c r="J14" s="35">
        <v>0</v>
      </c>
      <c r="K14" s="35">
        <v>0</v>
      </c>
      <c r="L14" s="35">
        <v>0</v>
      </c>
      <c r="M14" s="35">
        <v>12</v>
      </c>
      <c r="N14" s="35">
        <v>0</v>
      </c>
      <c r="O14" s="35">
        <v>8</v>
      </c>
    </row>
    <row r="15" spans="1:15" x14ac:dyDescent="0.25">
      <c r="A15" s="35" t="s">
        <v>80</v>
      </c>
      <c r="B15" s="35" t="s">
        <v>81</v>
      </c>
      <c r="C15" s="35" t="s">
        <v>2</v>
      </c>
      <c r="D15" s="35">
        <v>0</v>
      </c>
      <c r="E15" s="35">
        <v>0</v>
      </c>
      <c r="F15" s="35">
        <v>0</v>
      </c>
      <c r="G15" s="35">
        <v>3</v>
      </c>
      <c r="H15" s="35">
        <v>0</v>
      </c>
      <c r="I15" s="35">
        <v>5</v>
      </c>
      <c r="J15" s="35">
        <v>0</v>
      </c>
      <c r="K15" s="35">
        <v>0</v>
      </c>
      <c r="L15" s="35">
        <v>0</v>
      </c>
      <c r="M15" s="35">
        <v>9</v>
      </c>
      <c r="N15" s="35">
        <v>0</v>
      </c>
      <c r="O15" s="35">
        <v>0</v>
      </c>
    </row>
    <row r="16" spans="1:15" x14ac:dyDescent="0.25">
      <c r="A16" s="36" t="s">
        <v>80</v>
      </c>
      <c r="B16" s="36" t="s">
        <v>81</v>
      </c>
      <c r="C16" s="36" t="s">
        <v>207</v>
      </c>
      <c r="D16" s="36">
        <v>625</v>
      </c>
      <c r="E16" s="36">
        <v>1835</v>
      </c>
      <c r="F16" s="36">
        <v>0</v>
      </c>
      <c r="G16" s="36">
        <v>2402</v>
      </c>
      <c r="H16" s="36">
        <v>908</v>
      </c>
      <c r="I16" s="36">
        <v>1913</v>
      </c>
      <c r="J16" s="36">
        <v>1202</v>
      </c>
      <c r="K16" s="36">
        <v>1014</v>
      </c>
      <c r="L16" s="36">
        <v>1846</v>
      </c>
      <c r="M16" s="36">
        <v>1224</v>
      </c>
      <c r="N16" s="36">
        <v>0</v>
      </c>
      <c r="O16" s="36">
        <v>3001</v>
      </c>
    </row>
    <row r="17" spans="1:15" x14ac:dyDescent="0.25">
      <c r="A17" s="35" t="s">
        <v>82</v>
      </c>
      <c r="B17" s="35" t="s">
        <v>83</v>
      </c>
      <c r="C17" s="35" t="s">
        <v>0</v>
      </c>
      <c r="D17" s="35">
        <v>1482</v>
      </c>
      <c r="E17" s="35">
        <v>1833</v>
      </c>
      <c r="F17" s="35">
        <v>1687</v>
      </c>
      <c r="G17" s="35">
        <v>1525</v>
      </c>
      <c r="H17" s="35">
        <v>1665</v>
      </c>
      <c r="I17" s="35">
        <v>1322</v>
      </c>
      <c r="J17" s="35">
        <v>1523</v>
      </c>
      <c r="K17" s="35">
        <v>1600</v>
      </c>
      <c r="L17" s="35">
        <v>1471</v>
      </c>
      <c r="M17" s="35">
        <v>1677</v>
      </c>
      <c r="N17" s="35">
        <v>1679</v>
      </c>
      <c r="O17" s="35">
        <v>1651</v>
      </c>
    </row>
    <row r="18" spans="1:15" x14ac:dyDescent="0.25">
      <c r="A18" s="35" t="s">
        <v>82</v>
      </c>
      <c r="B18" s="35" t="s">
        <v>83</v>
      </c>
      <c r="C18" s="35" t="s">
        <v>23</v>
      </c>
      <c r="D18" s="35">
        <v>271</v>
      </c>
      <c r="E18" s="35">
        <v>384</v>
      </c>
      <c r="F18" s="35">
        <v>318</v>
      </c>
      <c r="G18" s="35">
        <v>344</v>
      </c>
      <c r="H18" s="35">
        <v>380</v>
      </c>
      <c r="I18" s="35">
        <v>302</v>
      </c>
      <c r="J18" s="35">
        <v>332</v>
      </c>
      <c r="K18" s="35">
        <v>418</v>
      </c>
      <c r="L18" s="35">
        <v>356</v>
      </c>
      <c r="M18" s="35">
        <v>375</v>
      </c>
      <c r="N18" s="35">
        <v>345</v>
      </c>
      <c r="O18" s="35">
        <v>326</v>
      </c>
    </row>
    <row r="19" spans="1:15" x14ac:dyDescent="0.25">
      <c r="A19" s="35" t="s">
        <v>82</v>
      </c>
      <c r="B19" s="35" t="s">
        <v>83</v>
      </c>
      <c r="C19" s="35" t="s">
        <v>4</v>
      </c>
      <c r="D19" s="35">
        <v>145</v>
      </c>
      <c r="E19" s="35">
        <v>190</v>
      </c>
      <c r="F19" s="35">
        <v>187</v>
      </c>
      <c r="G19" s="35">
        <v>181</v>
      </c>
      <c r="H19" s="35">
        <v>182</v>
      </c>
      <c r="I19" s="35">
        <v>166</v>
      </c>
      <c r="J19" s="35">
        <v>163</v>
      </c>
      <c r="K19" s="35">
        <v>155</v>
      </c>
      <c r="L19" s="35">
        <v>173</v>
      </c>
      <c r="M19" s="35">
        <v>200</v>
      </c>
      <c r="N19" s="35">
        <v>168</v>
      </c>
      <c r="O19" s="35">
        <v>175</v>
      </c>
    </row>
    <row r="20" spans="1:15" x14ac:dyDescent="0.25">
      <c r="A20" s="35" t="s">
        <v>82</v>
      </c>
      <c r="B20" s="35" t="s">
        <v>83</v>
      </c>
      <c r="C20" s="35" t="s">
        <v>5</v>
      </c>
      <c r="D20" s="35">
        <v>4</v>
      </c>
      <c r="E20" s="35">
        <v>12</v>
      </c>
      <c r="F20" s="35">
        <v>13</v>
      </c>
      <c r="G20" s="35">
        <v>6</v>
      </c>
      <c r="H20" s="35">
        <v>9</v>
      </c>
      <c r="I20" s="35">
        <v>7</v>
      </c>
      <c r="J20" s="35">
        <v>15</v>
      </c>
      <c r="K20" s="35">
        <v>23</v>
      </c>
      <c r="L20" s="35">
        <v>11</v>
      </c>
      <c r="M20" s="35">
        <v>12</v>
      </c>
      <c r="N20" s="35">
        <v>10</v>
      </c>
      <c r="O20" s="35">
        <v>26</v>
      </c>
    </row>
    <row r="21" spans="1:15" x14ac:dyDescent="0.25">
      <c r="A21" s="35" t="s">
        <v>82</v>
      </c>
      <c r="B21" s="35" t="s">
        <v>83</v>
      </c>
      <c r="C21" s="35" t="s">
        <v>2</v>
      </c>
      <c r="D21" s="35">
        <v>1</v>
      </c>
      <c r="E21" s="35">
        <v>1</v>
      </c>
      <c r="F21" s="35">
        <v>0</v>
      </c>
      <c r="G21" s="35">
        <v>0</v>
      </c>
      <c r="H21" s="35">
        <v>0</v>
      </c>
      <c r="I21" s="35">
        <v>0</v>
      </c>
      <c r="J21" s="35">
        <v>1</v>
      </c>
      <c r="K21" s="35">
        <v>0</v>
      </c>
      <c r="L21" s="35">
        <v>6</v>
      </c>
      <c r="M21" s="35">
        <v>1</v>
      </c>
      <c r="N21" s="35">
        <v>0</v>
      </c>
      <c r="O21" s="35">
        <v>0</v>
      </c>
    </row>
    <row r="22" spans="1:15" x14ac:dyDescent="0.25">
      <c r="A22" s="36" t="s">
        <v>82</v>
      </c>
      <c r="B22" s="36" t="s">
        <v>83</v>
      </c>
      <c r="C22" s="36" t="s">
        <v>207</v>
      </c>
      <c r="D22" s="36">
        <v>1903</v>
      </c>
      <c r="E22" s="36">
        <v>2420</v>
      </c>
      <c r="F22" s="36">
        <v>2205</v>
      </c>
      <c r="G22" s="36">
        <v>2056</v>
      </c>
      <c r="H22" s="36">
        <v>2236</v>
      </c>
      <c r="I22" s="36">
        <v>1797</v>
      </c>
      <c r="J22" s="36">
        <v>2034</v>
      </c>
      <c r="K22" s="36">
        <v>2196</v>
      </c>
      <c r="L22" s="36">
        <v>2017</v>
      </c>
      <c r="M22" s="36">
        <v>2265</v>
      </c>
      <c r="N22" s="36">
        <v>2202</v>
      </c>
      <c r="O22" s="36">
        <v>2178</v>
      </c>
    </row>
    <row r="23" spans="1:15" x14ac:dyDescent="0.25">
      <c r="A23" s="35" t="s">
        <v>84</v>
      </c>
      <c r="B23" s="35" t="s">
        <v>85</v>
      </c>
      <c r="C23" s="35" t="s">
        <v>0</v>
      </c>
      <c r="D23" s="35">
        <v>653</v>
      </c>
      <c r="E23" s="35">
        <v>704</v>
      </c>
      <c r="F23" s="35">
        <v>1208</v>
      </c>
      <c r="G23" s="35">
        <v>800</v>
      </c>
      <c r="H23" s="35">
        <v>646</v>
      </c>
      <c r="I23" s="35">
        <v>828</v>
      </c>
      <c r="J23" s="35">
        <v>389</v>
      </c>
      <c r="K23" s="35">
        <v>939</v>
      </c>
      <c r="L23" s="35">
        <v>610</v>
      </c>
      <c r="M23" s="35">
        <v>816</v>
      </c>
      <c r="N23" s="35">
        <v>673</v>
      </c>
      <c r="O23" s="35">
        <v>895</v>
      </c>
    </row>
    <row r="24" spans="1:15" x14ac:dyDescent="0.25">
      <c r="A24" s="35" t="s">
        <v>84</v>
      </c>
      <c r="B24" s="35" t="s">
        <v>85</v>
      </c>
      <c r="C24" s="35" t="s">
        <v>23</v>
      </c>
      <c r="D24" s="35">
        <v>434</v>
      </c>
      <c r="E24" s="35">
        <v>440</v>
      </c>
      <c r="F24" s="35">
        <v>902</v>
      </c>
      <c r="G24" s="35">
        <v>538</v>
      </c>
      <c r="H24" s="35">
        <v>436</v>
      </c>
      <c r="I24" s="35">
        <v>597</v>
      </c>
      <c r="J24" s="35">
        <v>295</v>
      </c>
      <c r="K24" s="35">
        <v>645</v>
      </c>
      <c r="L24" s="35">
        <v>404</v>
      </c>
      <c r="M24" s="35">
        <v>551</v>
      </c>
      <c r="N24" s="35">
        <v>539</v>
      </c>
      <c r="O24" s="35">
        <v>660</v>
      </c>
    </row>
    <row r="25" spans="1:15" x14ac:dyDescent="0.25">
      <c r="A25" s="35" t="s">
        <v>84</v>
      </c>
      <c r="B25" s="35" t="s">
        <v>85</v>
      </c>
      <c r="C25" s="35" t="s">
        <v>4</v>
      </c>
      <c r="D25" s="35">
        <v>87</v>
      </c>
      <c r="E25" s="35">
        <v>73</v>
      </c>
      <c r="F25" s="35">
        <v>163</v>
      </c>
      <c r="G25" s="35">
        <v>96</v>
      </c>
      <c r="H25" s="35">
        <v>101</v>
      </c>
      <c r="I25" s="35">
        <v>247</v>
      </c>
      <c r="J25" s="35">
        <v>65</v>
      </c>
      <c r="K25" s="35">
        <v>112</v>
      </c>
      <c r="L25" s="35">
        <v>101</v>
      </c>
      <c r="M25" s="35">
        <v>137</v>
      </c>
      <c r="N25" s="35">
        <v>124</v>
      </c>
      <c r="O25" s="35">
        <v>207</v>
      </c>
    </row>
    <row r="26" spans="1:15" x14ac:dyDescent="0.25">
      <c r="A26" s="35" t="s">
        <v>84</v>
      </c>
      <c r="B26" s="35" t="s">
        <v>85</v>
      </c>
      <c r="C26" s="35" t="s">
        <v>5</v>
      </c>
      <c r="D26" s="35">
        <v>0</v>
      </c>
      <c r="E26" s="35">
        <v>0</v>
      </c>
      <c r="F26" s="35">
        <v>0</v>
      </c>
      <c r="G26" s="35">
        <v>11</v>
      </c>
      <c r="H26" s="35">
        <v>12</v>
      </c>
      <c r="I26" s="35">
        <v>10</v>
      </c>
      <c r="J26" s="35">
        <v>0</v>
      </c>
      <c r="K26" s="35">
        <v>0</v>
      </c>
      <c r="L26" s="35">
        <v>0</v>
      </c>
      <c r="M26" s="35">
        <v>0</v>
      </c>
      <c r="N26" s="35">
        <v>0</v>
      </c>
      <c r="O26" s="35">
        <v>19</v>
      </c>
    </row>
    <row r="27" spans="1:15" x14ac:dyDescent="0.25">
      <c r="A27" s="35" t="s">
        <v>84</v>
      </c>
      <c r="B27" s="35" t="s">
        <v>85</v>
      </c>
      <c r="C27" s="35" t="s">
        <v>2</v>
      </c>
      <c r="D27" s="35">
        <v>0</v>
      </c>
      <c r="E27" s="35">
        <v>0</v>
      </c>
      <c r="F27" s="35">
        <v>0</v>
      </c>
      <c r="G27" s="35">
        <v>0</v>
      </c>
      <c r="H27" s="35">
        <v>0</v>
      </c>
      <c r="I27" s="35">
        <v>1</v>
      </c>
      <c r="J27" s="35">
        <v>0</v>
      </c>
      <c r="K27" s="35">
        <v>0</v>
      </c>
      <c r="L27" s="35">
        <v>0</v>
      </c>
      <c r="M27" s="35">
        <v>0</v>
      </c>
      <c r="N27" s="35">
        <v>0</v>
      </c>
      <c r="O27" s="35">
        <v>1</v>
      </c>
    </row>
    <row r="28" spans="1:15" x14ac:dyDescent="0.25">
      <c r="A28" s="36" t="s">
        <v>84</v>
      </c>
      <c r="B28" s="36" t="s">
        <v>85</v>
      </c>
      <c r="C28" s="36" t="s">
        <v>207</v>
      </c>
      <c r="D28" s="36">
        <v>1174</v>
      </c>
      <c r="E28" s="36">
        <v>1217</v>
      </c>
      <c r="F28" s="36">
        <v>2273</v>
      </c>
      <c r="G28" s="36">
        <v>1445</v>
      </c>
      <c r="H28" s="36">
        <v>1195</v>
      </c>
      <c r="I28" s="36">
        <v>1683</v>
      </c>
      <c r="J28" s="36">
        <v>749</v>
      </c>
      <c r="K28" s="36">
        <v>1696</v>
      </c>
      <c r="L28" s="36">
        <v>1115</v>
      </c>
      <c r="M28" s="36">
        <v>1504</v>
      </c>
      <c r="N28" s="36">
        <v>1336</v>
      </c>
      <c r="O28" s="36">
        <v>1782</v>
      </c>
    </row>
    <row r="29" spans="1:15" x14ac:dyDescent="0.25">
      <c r="A29" s="35" t="s">
        <v>86</v>
      </c>
      <c r="B29" s="35" t="s">
        <v>87</v>
      </c>
      <c r="C29" s="35" t="s">
        <v>0</v>
      </c>
      <c r="D29" s="35">
        <v>961</v>
      </c>
      <c r="E29" s="35">
        <v>540</v>
      </c>
      <c r="F29" s="35">
        <v>492</v>
      </c>
      <c r="G29" s="35">
        <v>1096</v>
      </c>
      <c r="H29" s="35">
        <v>600</v>
      </c>
      <c r="I29" s="35">
        <v>497</v>
      </c>
      <c r="J29" s="35">
        <v>407</v>
      </c>
      <c r="K29" s="35">
        <v>501</v>
      </c>
      <c r="L29" s="35">
        <v>839</v>
      </c>
      <c r="M29" s="35">
        <v>465</v>
      </c>
      <c r="N29" s="35">
        <v>485</v>
      </c>
      <c r="O29" s="35">
        <v>639</v>
      </c>
    </row>
    <row r="30" spans="1:15" x14ac:dyDescent="0.25">
      <c r="A30" s="35" t="s">
        <v>86</v>
      </c>
      <c r="B30" s="35" t="s">
        <v>87</v>
      </c>
      <c r="C30" s="35" t="s">
        <v>23</v>
      </c>
      <c r="D30" s="35">
        <v>551</v>
      </c>
      <c r="E30" s="35">
        <v>447</v>
      </c>
      <c r="F30" s="35">
        <v>331</v>
      </c>
      <c r="G30" s="35">
        <v>405</v>
      </c>
      <c r="H30" s="35">
        <v>360</v>
      </c>
      <c r="I30" s="35">
        <v>814</v>
      </c>
      <c r="J30" s="35">
        <v>439</v>
      </c>
      <c r="K30" s="35">
        <v>378</v>
      </c>
      <c r="L30" s="35">
        <v>463</v>
      </c>
      <c r="M30" s="35">
        <v>390</v>
      </c>
      <c r="N30" s="35">
        <v>324</v>
      </c>
      <c r="O30" s="35">
        <v>388</v>
      </c>
    </row>
    <row r="31" spans="1:15" x14ac:dyDescent="0.25">
      <c r="A31" s="35" t="s">
        <v>86</v>
      </c>
      <c r="B31" s="35" t="s">
        <v>87</v>
      </c>
      <c r="C31" s="35" t="s">
        <v>4</v>
      </c>
      <c r="D31" s="35">
        <v>106</v>
      </c>
      <c r="E31" s="35">
        <v>76</v>
      </c>
      <c r="F31" s="35">
        <v>82</v>
      </c>
      <c r="G31" s="35">
        <v>54</v>
      </c>
      <c r="H31" s="35">
        <v>45</v>
      </c>
      <c r="I31" s="35">
        <v>152</v>
      </c>
      <c r="J31" s="35">
        <v>156</v>
      </c>
      <c r="K31" s="35">
        <v>179</v>
      </c>
      <c r="L31" s="35">
        <v>153</v>
      </c>
      <c r="M31" s="35">
        <v>154</v>
      </c>
      <c r="N31" s="35">
        <v>120</v>
      </c>
      <c r="O31" s="35">
        <v>171</v>
      </c>
    </row>
    <row r="32" spans="1:15" x14ac:dyDescent="0.25">
      <c r="A32" s="35" t="s">
        <v>86</v>
      </c>
      <c r="B32" s="35" t="s">
        <v>87</v>
      </c>
      <c r="C32" s="35" t="s">
        <v>5</v>
      </c>
      <c r="D32" s="35">
        <v>0</v>
      </c>
      <c r="E32" s="35">
        <v>0</v>
      </c>
      <c r="F32" s="35">
        <v>0</v>
      </c>
      <c r="G32" s="35">
        <v>0</v>
      </c>
      <c r="H32" s="35">
        <v>0</v>
      </c>
      <c r="I32" s="35">
        <v>4</v>
      </c>
      <c r="J32" s="35">
        <v>4</v>
      </c>
      <c r="K32" s="35">
        <v>0</v>
      </c>
      <c r="L32" s="35">
        <v>0</v>
      </c>
      <c r="M32" s="35">
        <v>0</v>
      </c>
      <c r="N32" s="35">
        <v>2</v>
      </c>
      <c r="O32" s="35">
        <v>0</v>
      </c>
    </row>
    <row r="33" spans="1:15" x14ac:dyDescent="0.25">
      <c r="A33" s="35" t="s">
        <v>86</v>
      </c>
      <c r="B33" s="35" t="s">
        <v>87</v>
      </c>
      <c r="C33" s="35" t="s">
        <v>2</v>
      </c>
      <c r="D33" s="35">
        <v>0</v>
      </c>
      <c r="E33" s="35">
        <v>0</v>
      </c>
      <c r="F33" s="35">
        <v>0</v>
      </c>
      <c r="G33" s="35">
        <v>0</v>
      </c>
      <c r="H33" s="35">
        <v>0</v>
      </c>
      <c r="I33" s="35">
        <v>0</v>
      </c>
      <c r="J33" s="35">
        <v>1</v>
      </c>
      <c r="K33" s="35">
        <v>0</v>
      </c>
      <c r="L33" s="35">
        <v>0</v>
      </c>
      <c r="M33" s="35">
        <v>0</v>
      </c>
      <c r="N33" s="35">
        <v>0</v>
      </c>
      <c r="O33" s="35">
        <v>0</v>
      </c>
    </row>
    <row r="34" spans="1:15" x14ac:dyDescent="0.25">
      <c r="A34" s="36" t="s">
        <v>86</v>
      </c>
      <c r="B34" s="36" t="s">
        <v>87</v>
      </c>
      <c r="C34" s="36" t="s">
        <v>207</v>
      </c>
      <c r="D34" s="36">
        <v>1618</v>
      </c>
      <c r="E34" s="36">
        <v>1063</v>
      </c>
      <c r="F34" s="36">
        <v>905</v>
      </c>
      <c r="G34" s="36">
        <v>1555</v>
      </c>
      <c r="H34" s="36">
        <v>1005</v>
      </c>
      <c r="I34" s="36">
        <v>1467</v>
      </c>
      <c r="J34" s="36">
        <v>1007</v>
      </c>
      <c r="K34" s="36">
        <v>1058</v>
      </c>
      <c r="L34" s="36">
        <v>1455</v>
      </c>
      <c r="M34" s="36">
        <v>1009</v>
      </c>
      <c r="N34" s="36">
        <v>931</v>
      </c>
      <c r="O34" s="36">
        <v>1198</v>
      </c>
    </row>
    <row r="35" spans="1:15" x14ac:dyDescent="0.25">
      <c r="A35" s="35" t="s">
        <v>88</v>
      </c>
      <c r="B35" s="35" t="s">
        <v>89</v>
      </c>
      <c r="C35" s="35" t="s">
        <v>0</v>
      </c>
      <c r="D35" s="35">
        <v>551</v>
      </c>
      <c r="E35" s="35">
        <v>304</v>
      </c>
      <c r="F35" s="35">
        <v>412</v>
      </c>
      <c r="G35" s="35">
        <v>470</v>
      </c>
      <c r="H35" s="35">
        <v>44</v>
      </c>
      <c r="I35" s="35">
        <v>295</v>
      </c>
      <c r="J35" s="35">
        <v>181</v>
      </c>
      <c r="K35" s="35">
        <v>396</v>
      </c>
      <c r="L35" s="35">
        <v>332</v>
      </c>
      <c r="M35" s="35">
        <v>605</v>
      </c>
      <c r="N35" s="35">
        <v>318</v>
      </c>
      <c r="O35" s="35">
        <v>297</v>
      </c>
    </row>
    <row r="36" spans="1:15" x14ac:dyDescent="0.25">
      <c r="A36" s="35" t="s">
        <v>88</v>
      </c>
      <c r="B36" s="35" t="s">
        <v>89</v>
      </c>
      <c r="C36" s="35" t="s">
        <v>23</v>
      </c>
      <c r="D36" s="35">
        <v>408</v>
      </c>
      <c r="E36" s="35">
        <v>268</v>
      </c>
      <c r="F36" s="35">
        <v>281</v>
      </c>
      <c r="G36" s="35">
        <v>286</v>
      </c>
      <c r="H36" s="35">
        <v>37</v>
      </c>
      <c r="I36" s="35">
        <v>195</v>
      </c>
      <c r="J36" s="35">
        <v>126</v>
      </c>
      <c r="K36" s="35">
        <v>260</v>
      </c>
      <c r="L36" s="35">
        <v>252</v>
      </c>
      <c r="M36" s="35">
        <v>319</v>
      </c>
      <c r="N36" s="35">
        <v>225</v>
      </c>
      <c r="O36" s="35">
        <v>186</v>
      </c>
    </row>
    <row r="37" spans="1:15" x14ac:dyDescent="0.25">
      <c r="A37" s="35" t="s">
        <v>88</v>
      </c>
      <c r="B37" s="35" t="s">
        <v>89</v>
      </c>
      <c r="C37" s="35" t="s">
        <v>4</v>
      </c>
      <c r="D37" s="35">
        <v>160</v>
      </c>
      <c r="E37" s="35">
        <v>130</v>
      </c>
      <c r="F37" s="35">
        <v>112</v>
      </c>
      <c r="G37" s="35">
        <v>140</v>
      </c>
      <c r="H37" s="35">
        <v>11</v>
      </c>
      <c r="I37" s="35">
        <v>80</v>
      </c>
      <c r="J37" s="35">
        <v>46</v>
      </c>
      <c r="K37" s="35">
        <v>85</v>
      </c>
      <c r="L37" s="35">
        <v>65</v>
      </c>
      <c r="M37" s="35">
        <v>139</v>
      </c>
      <c r="N37" s="35">
        <v>80</v>
      </c>
      <c r="O37" s="35">
        <v>80</v>
      </c>
    </row>
    <row r="38" spans="1:15" x14ac:dyDescent="0.25">
      <c r="A38" s="35" t="s">
        <v>88</v>
      </c>
      <c r="B38" s="35" t="s">
        <v>89</v>
      </c>
      <c r="C38" s="35" t="s">
        <v>5</v>
      </c>
      <c r="D38" s="35">
        <v>1</v>
      </c>
      <c r="E38" s="35">
        <v>0</v>
      </c>
      <c r="F38" s="35">
        <v>0</v>
      </c>
      <c r="G38" s="35">
        <v>2</v>
      </c>
      <c r="H38" s="35">
        <v>0</v>
      </c>
      <c r="I38" s="35">
        <v>23</v>
      </c>
      <c r="J38" s="35">
        <v>0</v>
      </c>
      <c r="K38" s="35">
        <v>0</v>
      </c>
      <c r="L38" s="35">
        <v>0</v>
      </c>
      <c r="M38" s="35">
        <v>0</v>
      </c>
      <c r="N38" s="35">
        <v>0</v>
      </c>
      <c r="O38" s="35">
        <v>0</v>
      </c>
    </row>
    <row r="39" spans="1:15" x14ac:dyDescent="0.25">
      <c r="A39" s="35" t="s">
        <v>88</v>
      </c>
      <c r="B39" s="35" t="s">
        <v>89</v>
      </c>
      <c r="C39" s="35" t="s">
        <v>2</v>
      </c>
      <c r="D39" s="35">
        <v>0</v>
      </c>
      <c r="E39" s="35">
        <v>0</v>
      </c>
      <c r="F39" s="35">
        <v>0</v>
      </c>
      <c r="G39" s="35">
        <v>1</v>
      </c>
      <c r="H39" s="35">
        <v>0</v>
      </c>
      <c r="I39" s="35">
        <v>4</v>
      </c>
      <c r="J39" s="35">
        <v>0</v>
      </c>
      <c r="K39" s="35">
        <v>0</v>
      </c>
      <c r="L39" s="35">
        <v>0</v>
      </c>
      <c r="M39" s="35">
        <v>0</v>
      </c>
      <c r="N39" s="35">
        <v>0</v>
      </c>
      <c r="O39" s="35">
        <v>0</v>
      </c>
    </row>
    <row r="40" spans="1:15" x14ac:dyDescent="0.25">
      <c r="A40" s="36" t="s">
        <v>88</v>
      </c>
      <c r="B40" s="36" t="s">
        <v>89</v>
      </c>
      <c r="C40" s="36" t="s">
        <v>207</v>
      </c>
      <c r="D40" s="36">
        <v>1120</v>
      </c>
      <c r="E40" s="36">
        <v>702</v>
      </c>
      <c r="F40" s="36">
        <v>805</v>
      </c>
      <c r="G40" s="36">
        <v>899</v>
      </c>
      <c r="H40" s="36">
        <v>92</v>
      </c>
      <c r="I40" s="36">
        <v>597</v>
      </c>
      <c r="J40" s="36">
        <v>353</v>
      </c>
      <c r="K40" s="36">
        <v>741</v>
      </c>
      <c r="L40" s="36">
        <v>649</v>
      </c>
      <c r="M40" s="36">
        <v>1063</v>
      </c>
      <c r="N40" s="36">
        <v>623</v>
      </c>
      <c r="O40" s="36">
        <v>563</v>
      </c>
    </row>
    <row r="41" spans="1:15" x14ac:dyDescent="0.25">
      <c r="A41" s="35" t="s">
        <v>90</v>
      </c>
      <c r="B41" s="35" t="s">
        <v>91</v>
      </c>
      <c r="C41" s="35" t="s">
        <v>0</v>
      </c>
      <c r="D41" s="35">
        <v>22</v>
      </c>
      <c r="E41" s="35">
        <v>47</v>
      </c>
      <c r="F41" s="35">
        <v>107</v>
      </c>
      <c r="G41" s="35">
        <v>57</v>
      </c>
      <c r="H41" s="35">
        <v>47</v>
      </c>
      <c r="I41" s="35">
        <v>0</v>
      </c>
      <c r="J41" s="35">
        <v>152</v>
      </c>
      <c r="K41" s="35">
        <v>85</v>
      </c>
      <c r="L41" s="35">
        <v>88</v>
      </c>
      <c r="M41" s="35">
        <v>41</v>
      </c>
      <c r="N41" s="35">
        <v>55</v>
      </c>
      <c r="O41" s="35">
        <v>57</v>
      </c>
    </row>
    <row r="42" spans="1:15" x14ac:dyDescent="0.25">
      <c r="A42" s="35" t="s">
        <v>90</v>
      </c>
      <c r="B42" s="35" t="s">
        <v>91</v>
      </c>
      <c r="C42" s="35" t="s">
        <v>23</v>
      </c>
      <c r="D42" s="35">
        <v>15</v>
      </c>
      <c r="E42" s="35">
        <v>46</v>
      </c>
      <c r="F42" s="35">
        <v>132</v>
      </c>
      <c r="G42" s="35">
        <v>62</v>
      </c>
      <c r="H42" s="35">
        <v>59</v>
      </c>
      <c r="I42" s="35">
        <v>0</v>
      </c>
      <c r="J42" s="35">
        <v>153</v>
      </c>
      <c r="K42" s="35">
        <v>58</v>
      </c>
      <c r="L42" s="35">
        <v>51</v>
      </c>
      <c r="M42" s="35">
        <v>37</v>
      </c>
      <c r="N42" s="35">
        <v>30</v>
      </c>
      <c r="O42" s="35">
        <v>47</v>
      </c>
    </row>
    <row r="43" spans="1:15" x14ac:dyDescent="0.25">
      <c r="A43" s="35" t="s">
        <v>90</v>
      </c>
      <c r="B43" s="35" t="s">
        <v>91</v>
      </c>
      <c r="C43" s="35" t="s">
        <v>4</v>
      </c>
      <c r="D43" s="35">
        <v>13</v>
      </c>
      <c r="E43" s="35">
        <v>0</v>
      </c>
      <c r="F43" s="35">
        <v>49</v>
      </c>
      <c r="G43" s="35">
        <v>26</v>
      </c>
      <c r="H43" s="35">
        <v>31</v>
      </c>
      <c r="I43" s="35">
        <v>0</v>
      </c>
      <c r="J43" s="35">
        <v>83</v>
      </c>
      <c r="K43" s="35">
        <v>45</v>
      </c>
      <c r="L43" s="35">
        <v>27</v>
      </c>
      <c r="M43" s="35">
        <v>19</v>
      </c>
      <c r="N43" s="35">
        <v>22</v>
      </c>
      <c r="O43" s="35">
        <v>27</v>
      </c>
    </row>
    <row r="44" spans="1:15" x14ac:dyDescent="0.25">
      <c r="A44" s="35" t="s">
        <v>90</v>
      </c>
      <c r="B44" s="35" t="s">
        <v>91</v>
      </c>
      <c r="C44" s="35" t="s">
        <v>5</v>
      </c>
      <c r="D44" s="35">
        <v>0</v>
      </c>
      <c r="E44" s="35">
        <v>0</v>
      </c>
      <c r="F44" s="35">
        <v>6</v>
      </c>
      <c r="G44" s="35">
        <v>3</v>
      </c>
      <c r="H44" s="35">
        <v>7</v>
      </c>
      <c r="I44" s="35">
        <v>0</v>
      </c>
      <c r="J44" s="35">
        <v>9</v>
      </c>
      <c r="K44" s="35">
        <v>3</v>
      </c>
      <c r="L44" s="35">
        <v>2</v>
      </c>
      <c r="M44" s="35">
        <v>2</v>
      </c>
      <c r="N44" s="35">
        <v>1</v>
      </c>
      <c r="O44" s="35">
        <v>2</v>
      </c>
    </row>
    <row r="45" spans="1:15" x14ac:dyDescent="0.25">
      <c r="A45" s="35" t="s">
        <v>90</v>
      </c>
      <c r="B45" s="35" t="s">
        <v>91</v>
      </c>
      <c r="C45" s="35" t="s">
        <v>2</v>
      </c>
      <c r="D45" s="35">
        <v>0</v>
      </c>
      <c r="E45" s="35">
        <v>0</v>
      </c>
      <c r="F45" s="35">
        <v>1</v>
      </c>
      <c r="G45" s="35">
        <v>1</v>
      </c>
      <c r="H45" s="35">
        <v>0</v>
      </c>
      <c r="I45" s="35">
        <v>0</v>
      </c>
      <c r="J45" s="35">
        <v>2</v>
      </c>
      <c r="K45" s="35">
        <v>0</v>
      </c>
      <c r="L45" s="35">
        <v>0</v>
      </c>
      <c r="M45" s="35">
        <v>2</v>
      </c>
      <c r="N45" s="35">
        <v>0</v>
      </c>
      <c r="O45" s="35">
        <v>0</v>
      </c>
    </row>
    <row r="46" spans="1:15" x14ac:dyDescent="0.25">
      <c r="A46" s="36" t="s">
        <v>90</v>
      </c>
      <c r="B46" s="36" t="s">
        <v>91</v>
      </c>
      <c r="C46" s="36" t="s">
        <v>207</v>
      </c>
      <c r="D46" s="36">
        <v>50</v>
      </c>
      <c r="E46" s="36">
        <v>93</v>
      </c>
      <c r="F46" s="36">
        <v>295</v>
      </c>
      <c r="G46" s="36">
        <v>149</v>
      </c>
      <c r="H46" s="36">
        <v>144</v>
      </c>
      <c r="I46" s="36">
        <v>0</v>
      </c>
      <c r="J46" s="36">
        <v>399</v>
      </c>
      <c r="K46" s="36">
        <v>191</v>
      </c>
      <c r="L46" s="36">
        <v>168</v>
      </c>
      <c r="M46" s="36">
        <v>101</v>
      </c>
      <c r="N46" s="36">
        <v>108</v>
      </c>
      <c r="O46" s="36">
        <v>133</v>
      </c>
    </row>
    <row r="47" spans="1:15" x14ac:dyDescent="0.25">
      <c r="A47" s="35" t="s">
        <v>92</v>
      </c>
      <c r="B47" s="35" t="s">
        <v>93</v>
      </c>
      <c r="C47" s="35" t="s">
        <v>0</v>
      </c>
      <c r="D47" s="35">
        <v>469</v>
      </c>
      <c r="E47" s="35">
        <v>331</v>
      </c>
      <c r="F47" s="35">
        <v>567</v>
      </c>
      <c r="G47" s="35">
        <v>1052</v>
      </c>
      <c r="H47" s="35">
        <v>1571</v>
      </c>
      <c r="I47" s="35">
        <v>556</v>
      </c>
      <c r="J47" s="35">
        <v>669</v>
      </c>
      <c r="K47" s="35">
        <v>600</v>
      </c>
      <c r="L47" s="35">
        <v>799</v>
      </c>
      <c r="M47" s="35">
        <v>711</v>
      </c>
      <c r="N47" s="35">
        <v>497</v>
      </c>
      <c r="O47" s="35">
        <v>647</v>
      </c>
    </row>
    <row r="48" spans="1:15" x14ac:dyDescent="0.25">
      <c r="A48" s="35" t="s">
        <v>92</v>
      </c>
      <c r="B48" s="35" t="s">
        <v>93</v>
      </c>
      <c r="C48" s="35" t="s">
        <v>23</v>
      </c>
      <c r="D48" s="35">
        <v>284</v>
      </c>
      <c r="E48" s="35">
        <v>212</v>
      </c>
      <c r="F48" s="35">
        <v>201</v>
      </c>
      <c r="G48" s="35">
        <v>21</v>
      </c>
      <c r="H48" s="35">
        <v>980</v>
      </c>
      <c r="I48" s="35">
        <v>228</v>
      </c>
      <c r="J48" s="35">
        <v>299</v>
      </c>
      <c r="K48" s="35">
        <v>218</v>
      </c>
      <c r="L48" s="35">
        <v>238</v>
      </c>
      <c r="M48" s="35">
        <v>537</v>
      </c>
      <c r="N48" s="35">
        <v>220</v>
      </c>
      <c r="O48" s="35">
        <v>385</v>
      </c>
    </row>
    <row r="49" spans="1:15" x14ac:dyDescent="0.25">
      <c r="A49" s="35" t="s">
        <v>92</v>
      </c>
      <c r="B49" s="35" t="s">
        <v>93</v>
      </c>
      <c r="C49" s="35" t="s">
        <v>4</v>
      </c>
      <c r="D49" s="35">
        <v>39</v>
      </c>
      <c r="E49" s="35">
        <v>9</v>
      </c>
      <c r="F49" s="35">
        <v>35</v>
      </c>
      <c r="G49" s="35">
        <v>18</v>
      </c>
      <c r="H49" s="35">
        <v>178</v>
      </c>
      <c r="I49" s="35">
        <v>59</v>
      </c>
      <c r="J49" s="35">
        <v>54</v>
      </c>
      <c r="K49" s="35">
        <v>78</v>
      </c>
      <c r="L49" s="35">
        <v>50</v>
      </c>
      <c r="M49" s="35">
        <v>76</v>
      </c>
      <c r="N49" s="35">
        <v>76</v>
      </c>
      <c r="O49" s="35">
        <v>115</v>
      </c>
    </row>
    <row r="50" spans="1:15" x14ac:dyDescent="0.25">
      <c r="A50" s="35" t="s">
        <v>92</v>
      </c>
      <c r="B50" s="35" t="s">
        <v>93</v>
      </c>
      <c r="C50" s="35" t="s">
        <v>5</v>
      </c>
      <c r="D50" s="35">
        <v>0</v>
      </c>
      <c r="E50" s="35">
        <v>0</v>
      </c>
      <c r="F50" s="35">
        <v>0</v>
      </c>
      <c r="G50" s="35">
        <v>0</v>
      </c>
      <c r="H50" s="35">
        <v>0</v>
      </c>
      <c r="I50" s="35">
        <v>0</v>
      </c>
      <c r="J50" s="35">
        <v>1</v>
      </c>
      <c r="K50" s="35">
        <v>0</v>
      </c>
      <c r="L50" s="35">
        <v>0</v>
      </c>
      <c r="M50" s="35">
        <v>0</v>
      </c>
      <c r="N50" s="35">
        <v>1</v>
      </c>
      <c r="O50" s="35">
        <v>1</v>
      </c>
    </row>
    <row r="51" spans="1:15" x14ac:dyDescent="0.25">
      <c r="A51" s="35" t="s">
        <v>92</v>
      </c>
      <c r="B51" s="35" t="s">
        <v>93</v>
      </c>
      <c r="C51" s="35" t="s">
        <v>2</v>
      </c>
      <c r="D51" s="35">
        <v>0</v>
      </c>
      <c r="E51" s="35">
        <v>0</v>
      </c>
      <c r="F51" s="35">
        <v>0</v>
      </c>
      <c r="G51" s="35">
        <v>0</v>
      </c>
      <c r="H51" s="35">
        <v>0</v>
      </c>
      <c r="I51" s="35">
        <v>0</v>
      </c>
      <c r="J51" s="35">
        <v>0</v>
      </c>
      <c r="K51" s="35">
        <v>0</v>
      </c>
      <c r="L51" s="35">
        <v>0</v>
      </c>
      <c r="M51" s="35">
        <v>0</v>
      </c>
      <c r="N51" s="35">
        <v>0</v>
      </c>
      <c r="O51" s="35">
        <v>0</v>
      </c>
    </row>
    <row r="52" spans="1:15" x14ac:dyDescent="0.25">
      <c r="A52" s="36" t="s">
        <v>92</v>
      </c>
      <c r="B52" s="36" t="s">
        <v>93</v>
      </c>
      <c r="C52" s="36" t="s">
        <v>207</v>
      </c>
      <c r="D52" s="36">
        <v>792</v>
      </c>
      <c r="E52" s="36">
        <v>552</v>
      </c>
      <c r="F52" s="36">
        <v>803</v>
      </c>
      <c r="G52" s="36">
        <v>1091</v>
      </c>
      <c r="H52" s="36">
        <v>2729</v>
      </c>
      <c r="I52" s="36">
        <v>843</v>
      </c>
      <c r="J52" s="36">
        <v>1023</v>
      </c>
      <c r="K52" s="36">
        <v>896</v>
      </c>
      <c r="L52" s="36">
        <v>1087</v>
      </c>
      <c r="M52" s="36">
        <v>1324</v>
      </c>
      <c r="N52" s="36">
        <v>794</v>
      </c>
      <c r="O52" s="36">
        <v>1148</v>
      </c>
    </row>
    <row r="53" spans="1:15" x14ac:dyDescent="0.25">
      <c r="A53" s="35" t="s">
        <v>94</v>
      </c>
      <c r="B53" s="35" t="s">
        <v>95</v>
      </c>
      <c r="C53" s="35" t="s">
        <v>0</v>
      </c>
      <c r="D53" s="35">
        <v>49</v>
      </c>
      <c r="E53" s="35">
        <v>62</v>
      </c>
      <c r="F53" s="35">
        <v>21</v>
      </c>
      <c r="G53" s="35">
        <v>8</v>
      </c>
      <c r="H53" s="35">
        <v>1</v>
      </c>
      <c r="I53" s="35">
        <v>1</v>
      </c>
      <c r="J53" s="35">
        <v>0</v>
      </c>
      <c r="K53" s="35">
        <v>0</v>
      </c>
      <c r="L53" s="35">
        <v>0</v>
      </c>
      <c r="M53" s="35">
        <v>0</v>
      </c>
      <c r="N53" s="35">
        <v>0</v>
      </c>
      <c r="O53" s="35">
        <v>0</v>
      </c>
    </row>
    <row r="54" spans="1:15" x14ac:dyDescent="0.25">
      <c r="A54" s="35" t="s">
        <v>94</v>
      </c>
      <c r="B54" s="35" t="s">
        <v>95</v>
      </c>
      <c r="C54" s="35" t="s">
        <v>23</v>
      </c>
      <c r="D54" s="35">
        <v>1</v>
      </c>
      <c r="E54" s="35">
        <v>33</v>
      </c>
      <c r="F54" s="35">
        <v>7</v>
      </c>
      <c r="G54" s="35">
        <v>7</v>
      </c>
      <c r="H54" s="35">
        <v>0</v>
      </c>
      <c r="I54" s="35">
        <v>0</v>
      </c>
      <c r="J54" s="35">
        <v>0</v>
      </c>
      <c r="K54" s="35">
        <v>0</v>
      </c>
      <c r="L54" s="35">
        <v>0</v>
      </c>
      <c r="M54" s="35">
        <v>0</v>
      </c>
      <c r="N54" s="35">
        <v>0</v>
      </c>
      <c r="O54" s="35">
        <v>0</v>
      </c>
    </row>
    <row r="55" spans="1:15" x14ac:dyDescent="0.25">
      <c r="A55" s="35" t="s">
        <v>94</v>
      </c>
      <c r="B55" s="35" t="s">
        <v>95</v>
      </c>
      <c r="C55" s="35" t="s">
        <v>4</v>
      </c>
      <c r="D55" s="35">
        <v>0</v>
      </c>
      <c r="E55" s="35">
        <v>0</v>
      </c>
      <c r="F55" s="35">
        <v>0</v>
      </c>
      <c r="G55" s="35">
        <v>1</v>
      </c>
      <c r="H55" s="35">
        <v>0</v>
      </c>
      <c r="I55" s="35">
        <v>0</v>
      </c>
      <c r="J55" s="35">
        <v>0</v>
      </c>
      <c r="K55" s="35">
        <v>0</v>
      </c>
      <c r="L55" s="35">
        <v>0</v>
      </c>
      <c r="M55" s="35">
        <v>0</v>
      </c>
      <c r="N55" s="35">
        <v>0</v>
      </c>
      <c r="O55" s="35">
        <v>0</v>
      </c>
    </row>
    <row r="56" spans="1:15" x14ac:dyDescent="0.25">
      <c r="A56" s="35" t="s">
        <v>94</v>
      </c>
      <c r="B56" s="35" t="s">
        <v>95</v>
      </c>
      <c r="C56" s="35" t="s">
        <v>5</v>
      </c>
      <c r="D56" s="35">
        <v>0</v>
      </c>
      <c r="E56" s="35">
        <v>1</v>
      </c>
      <c r="F56" s="35">
        <v>0</v>
      </c>
      <c r="G56" s="35">
        <v>0</v>
      </c>
      <c r="H56" s="35">
        <v>0</v>
      </c>
      <c r="I56" s="35">
        <v>0</v>
      </c>
      <c r="J56" s="35">
        <v>0</v>
      </c>
      <c r="K56" s="35">
        <v>0</v>
      </c>
      <c r="L56" s="35">
        <v>0</v>
      </c>
      <c r="M56" s="35">
        <v>0</v>
      </c>
      <c r="N56" s="35">
        <v>0</v>
      </c>
      <c r="O56" s="35">
        <v>0</v>
      </c>
    </row>
    <row r="57" spans="1:15" x14ac:dyDescent="0.25">
      <c r="A57" s="35" t="s">
        <v>94</v>
      </c>
      <c r="B57" s="35" t="s">
        <v>95</v>
      </c>
      <c r="C57" s="35" t="s">
        <v>2</v>
      </c>
      <c r="D57" s="35">
        <v>0</v>
      </c>
      <c r="E57" s="35">
        <v>1</v>
      </c>
      <c r="F57" s="35">
        <v>0</v>
      </c>
      <c r="G57" s="35">
        <v>0</v>
      </c>
      <c r="H57" s="35">
        <v>0</v>
      </c>
      <c r="I57" s="35">
        <v>0</v>
      </c>
      <c r="J57" s="35">
        <v>0</v>
      </c>
      <c r="K57" s="35">
        <v>0</v>
      </c>
      <c r="L57" s="35">
        <v>0</v>
      </c>
      <c r="M57" s="35">
        <v>0</v>
      </c>
      <c r="N57" s="35">
        <v>0</v>
      </c>
      <c r="O57" s="35">
        <v>0</v>
      </c>
    </row>
    <row r="58" spans="1:15" x14ac:dyDescent="0.25">
      <c r="A58" s="36" t="s">
        <v>94</v>
      </c>
      <c r="B58" s="36" t="s">
        <v>95</v>
      </c>
      <c r="C58" s="36" t="s">
        <v>207</v>
      </c>
      <c r="D58" s="36">
        <v>50</v>
      </c>
      <c r="E58" s="36">
        <v>97</v>
      </c>
      <c r="F58" s="36">
        <v>28</v>
      </c>
      <c r="G58" s="36">
        <v>16</v>
      </c>
      <c r="H58" s="36">
        <v>1</v>
      </c>
      <c r="I58" s="36">
        <v>1</v>
      </c>
      <c r="J58" s="36">
        <v>0</v>
      </c>
      <c r="K58" s="36">
        <v>0</v>
      </c>
      <c r="L58" s="36">
        <v>0</v>
      </c>
      <c r="M58" s="36">
        <v>0</v>
      </c>
      <c r="N58" s="36">
        <v>0</v>
      </c>
      <c r="O58" s="36">
        <v>0</v>
      </c>
    </row>
    <row r="59" spans="1:15" x14ac:dyDescent="0.25">
      <c r="A59" s="35" t="s">
        <v>96</v>
      </c>
      <c r="B59" s="35" t="s">
        <v>97</v>
      </c>
      <c r="C59" s="35" t="s">
        <v>0</v>
      </c>
      <c r="D59" s="35">
        <v>41</v>
      </c>
      <c r="E59" s="35">
        <v>79</v>
      </c>
      <c r="F59" s="35">
        <v>108</v>
      </c>
      <c r="G59" s="35">
        <v>37</v>
      </c>
      <c r="H59" s="35">
        <v>51</v>
      </c>
      <c r="I59" s="35">
        <v>134</v>
      </c>
      <c r="J59" s="35">
        <v>0</v>
      </c>
      <c r="K59" s="35">
        <v>107</v>
      </c>
      <c r="L59" s="35">
        <v>50</v>
      </c>
      <c r="M59" s="35">
        <v>59</v>
      </c>
      <c r="N59" s="35">
        <v>58</v>
      </c>
      <c r="O59" s="35">
        <v>90</v>
      </c>
    </row>
    <row r="60" spans="1:15" x14ac:dyDescent="0.25">
      <c r="A60" s="35" t="s">
        <v>96</v>
      </c>
      <c r="B60" s="35" t="s">
        <v>97</v>
      </c>
      <c r="C60" s="35" t="s">
        <v>23</v>
      </c>
      <c r="D60" s="35">
        <v>6</v>
      </c>
      <c r="E60" s="35">
        <v>9</v>
      </c>
      <c r="F60" s="35">
        <v>13</v>
      </c>
      <c r="G60" s="35">
        <v>4</v>
      </c>
      <c r="H60" s="35">
        <v>5</v>
      </c>
      <c r="I60" s="35">
        <v>13</v>
      </c>
      <c r="J60" s="35">
        <v>0</v>
      </c>
      <c r="K60" s="35">
        <v>10</v>
      </c>
      <c r="L60" s="35">
        <v>5</v>
      </c>
      <c r="M60" s="35">
        <v>16</v>
      </c>
      <c r="N60" s="35">
        <v>8</v>
      </c>
      <c r="O60" s="35">
        <v>19</v>
      </c>
    </row>
    <row r="61" spans="1:15" x14ac:dyDescent="0.25">
      <c r="A61" s="35" t="s">
        <v>96</v>
      </c>
      <c r="B61" s="35" t="s">
        <v>97</v>
      </c>
      <c r="C61" s="35" t="s">
        <v>4</v>
      </c>
      <c r="D61" s="35">
        <v>0</v>
      </c>
      <c r="E61" s="35">
        <v>0</v>
      </c>
      <c r="F61" s="35">
        <v>0</v>
      </c>
      <c r="G61" s="35">
        <v>0</v>
      </c>
      <c r="H61" s="35">
        <v>0</v>
      </c>
      <c r="I61" s="35">
        <v>4</v>
      </c>
      <c r="J61" s="35">
        <v>0</v>
      </c>
      <c r="K61" s="35">
        <v>0</v>
      </c>
      <c r="L61" s="35">
        <v>0</v>
      </c>
      <c r="M61" s="35">
        <v>0</v>
      </c>
      <c r="N61" s="35">
        <v>0</v>
      </c>
      <c r="O61" s="35">
        <v>0</v>
      </c>
    </row>
    <row r="62" spans="1:15" x14ac:dyDescent="0.25">
      <c r="A62" s="35" t="s">
        <v>96</v>
      </c>
      <c r="B62" s="35" t="s">
        <v>97</v>
      </c>
      <c r="C62" s="35" t="s">
        <v>5</v>
      </c>
      <c r="D62" s="35">
        <v>0</v>
      </c>
      <c r="E62" s="35">
        <v>0</v>
      </c>
      <c r="F62" s="35">
        <v>0</v>
      </c>
      <c r="G62" s="35">
        <v>0</v>
      </c>
      <c r="H62" s="35">
        <v>0</v>
      </c>
      <c r="I62" s="35">
        <v>0</v>
      </c>
      <c r="J62" s="35">
        <v>0</v>
      </c>
      <c r="K62" s="35">
        <v>0</v>
      </c>
      <c r="L62" s="35">
        <v>0</v>
      </c>
      <c r="M62" s="35">
        <v>0</v>
      </c>
      <c r="N62" s="35">
        <v>0</v>
      </c>
      <c r="O62" s="35">
        <v>1</v>
      </c>
    </row>
    <row r="63" spans="1:15" x14ac:dyDescent="0.25">
      <c r="A63" s="35" t="s">
        <v>96</v>
      </c>
      <c r="B63" s="35" t="s">
        <v>97</v>
      </c>
      <c r="C63" s="35" t="s">
        <v>2</v>
      </c>
      <c r="D63" s="35">
        <v>0</v>
      </c>
      <c r="E63" s="35">
        <v>0</v>
      </c>
      <c r="F63" s="35">
        <v>0</v>
      </c>
      <c r="G63" s="35">
        <v>0</v>
      </c>
      <c r="H63" s="35">
        <v>0</v>
      </c>
      <c r="I63" s="35">
        <v>1</v>
      </c>
      <c r="J63" s="35">
        <v>0</v>
      </c>
      <c r="K63" s="35">
        <v>0</v>
      </c>
      <c r="L63" s="35">
        <v>0</v>
      </c>
      <c r="M63" s="35">
        <v>0</v>
      </c>
      <c r="N63" s="35">
        <v>0</v>
      </c>
      <c r="O63" s="35">
        <v>3</v>
      </c>
    </row>
    <row r="64" spans="1:15" x14ac:dyDescent="0.25">
      <c r="A64" s="36" t="s">
        <v>96</v>
      </c>
      <c r="B64" s="36" t="s">
        <v>97</v>
      </c>
      <c r="C64" s="36" t="s">
        <v>207</v>
      </c>
      <c r="D64" s="36">
        <v>47</v>
      </c>
      <c r="E64" s="36">
        <v>88</v>
      </c>
      <c r="F64" s="36">
        <v>121</v>
      </c>
      <c r="G64" s="36">
        <v>41</v>
      </c>
      <c r="H64" s="36">
        <v>56</v>
      </c>
      <c r="I64" s="36">
        <v>152</v>
      </c>
      <c r="J64" s="36">
        <v>0</v>
      </c>
      <c r="K64" s="36">
        <v>117</v>
      </c>
      <c r="L64" s="36">
        <v>55</v>
      </c>
      <c r="M64" s="36">
        <v>75</v>
      </c>
      <c r="N64" s="36">
        <v>66</v>
      </c>
      <c r="O64" s="36">
        <v>113</v>
      </c>
    </row>
  </sheetData>
  <pageMargins left="0.7" right="0.7" top="0.75" bottom="0.75" header="0.3" footer="0.3"/>
  <pageSetup paperSize="9" orientation="portrait" verticalDpi="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ColWidth="9.140625" defaultRowHeight="15" x14ac:dyDescent="0.25"/>
  <cols>
    <col min="1" max="1" width="9.140625" style="21"/>
    <col min="2" max="2" width="4.42578125" style="21" customWidth="1"/>
    <col min="3" max="16384" width="9.140625" style="21"/>
  </cols>
  <sheetData>
    <row r="1" spans="1:19" ht="28.5" x14ac:dyDescent="0.45">
      <c r="A1" s="19"/>
      <c r="B1" s="19"/>
      <c r="C1" s="28" t="s">
        <v>220</v>
      </c>
      <c r="D1" s="27"/>
      <c r="E1" s="20"/>
      <c r="F1" s="20"/>
      <c r="G1" s="20"/>
      <c r="H1" s="20"/>
      <c r="J1" s="20"/>
      <c r="K1" s="20"/>
      <c r="L1" s="20"/>
      <c r="M1" s="20"/>
      <c r="N1" s="20"/>
      <c r="O1" s="27"/>
      <c r="P1" s="27"/>
      <c r="Q1" s="19"/>
      <c r="R1" s="19"/>
      <c r="S1" s="19"/>
    </row>
    <row r="2" spans="1:19" ht="26.25" x14ac:dyDescent="0.4">
      <c r="A2" s="19"/>
      <c r="B2" s="19"/>
      <c r="C2" s="28" t="s">
        <v>221</v>
      </c>
      <c r="D2" s="19"/>
      <c r="E2" s="19"/>
      <c r="F2" s="19"/>
      <c r="G2" s="19"/>
      <c r="H2" s="19"/>
      <c r="I2" s="19"/>
      <c r="J2" s="19"/>
      <c r="K2" s="19"/>
      <c r="L2" s="19"/>
      <c r="M2" s="19"/>
      <c r="N2" s="19"/>
      <c r="O2" s="19"/>
      <c r="P2" s="19"/>
      <c r="Q2" s="19"/>
      <c r="R2" s="19"/>
      <c r="S2" s="19"/>
    </row>
    <row r="3" spans="1:19" x14ac:dyDescent="0.25">
      <c r="A3" s="19"/>
      <c r="B3" s="19"/>
      <c r="C3" s="19"/>
      <c r="D3" s="19"/>
      <c r="E3" s="19"/>
      <c r="F3" s="19"/>
      <c r="G3" s="19"/>
      <c r="H3" s="19"/>
      <c r="I3" s="19"/>
      <c r="J3" s="19"/>
      <c r="K3" s="19"/>
      <c r="L3" s="19"/>
      <c r="M3" s="19"/>
      <c r="N3" s="19"/>
      <c r="O3" s="19"/>
      <c r="P3" s="19"/>
      <c r="Q3" s="19"/>
      <c r="R3" s="19"/>
      <c r="S3" s="19"/>
    </row>
    <row r="4" spans="1:19" ht="15.75" x14ac:dyDescent="0.25">
      <c r="A4" s="19"/>
      <c r="B4" s="22" t="s">
        <v>13</v>
      </c>
      <c r="C4" s="19"/>
      <c r="D4" s="19"/>
      <c r="E4" s="19"/>
      <c r="F4" s="19"/>
      <c r="G4" s="19"/>
      <c r="H4" s="19"/>
      <c r="I4" s="19"/>
      <c r="J4" s="19"/>
      <c r="K4" s="19"/>
      <c r="L4" s="19"/>
      <c r="M4" s="19"/>
      <c r="N4" s="19"/>
      <c r="O4" s="19"/>
      <c r="P4" s="19"/>
      <c r="Q4" s="19"/>
      <c r="R4" s="19"/>
      <c r="S4" s="19"/>
    </row>
    <row r="5" spans="1:19" x14ac:dyDescent="0.25">
      <c r="A5" s="19"/>
      <c r="B5" s="19"/>
      <c r="C5" s="23"/>
      <c r="D5" s="23"/>
      <c r="E5" s="19"/>
      <c r="F5" s="19"/>
      <c r="G5" s="19"/>
      <c r="H5" s="19"/>
      <c r="I5" s="19"/>
      <c r="J5" s="19"/>
      <c r="K5" s="19"/>
      <c r="L5" s="19"/>
      <c r="M5" s="19"/>
      <c r="N5" s="19"/>
      <c r="O5" s="19"/>
      <c r="P5" s="19"/>
      <c r="Q5" s="19"/>
      <c r="R5" s="19"/>
      <c r="S5" s="19"/>
    </row>
    <row r="6" spans="1:19" x14ac:dyDescent="0.25">
      <c r="A6" s="19"/>
      <c r="B6" s="19"/>
      <c r="C6" s="19"/>
      <c r="D6" s="19"/>
      <c r="E6" s="19"/>
      <c r="F6" s="19"/>
      <c r="G6" s="19"/>
      <c r="H6" s="19"/>
      <c r="I6" s="19"/>
      <c r="J6" s="19"/>
      <c r="K6" s="19"/>
      <c r="L6" s="19"/>
      <c r="M6" s="19"/>
      <c r="N6" s="19"/>
      <c r="O6" s="19"/>
      <c r="P6" s="19"/>
      <c r="Q6" s="19"/>
      <c r="R6" s="19"/>
      <c r="S6" s="19"/>
    </row>
    <row r="7" spans="1:19" x14ac:dyDescent="0.25">
      <c r="A7" s="19"/>
      <c r="B7" s="19"/>
      <c r="C7" s="19"/>
      <c r="D7" s="19"/>
      <c r="E7" s="19"/>
      <c r="F7" s="19"/>
      <c r="G7" s="19"/>
      <c r="H7" s="19"/>
      <c r="I7" s="19"/>
      <c r="J7" s="19"/>
      <c r="K7" s="19"/>
      <c r="L7" s="19"/>
      <c r="M7" s="19"/>
      <c r="N7" s="19"/>
      <c r="O7" s="19"/>
      <c r="P7" s="19"/>
      <c r="Q7" s="19"/>
      <c r="R7" s="19"/>
      <c r="S7" s="19"/>
    </row>
    <row r="8" spans="1:19" ht="16.5" thickBot="1" x14ac:dyDescent="0.3">
      <c r="A8" s="19"/>
      <c r="B8" s="22" t="s">
        <v>12</v>
      </c>
      <c r="C8" s="19"/>
      <c r="D8" s="19"/>
      <c r="E8" s="19"/>
      <c r="F8" s="19"/>
      <c r="G8" s="19"/>
      <c r="H8" s="19"/>
      <c r="I8" s="19"/>
      <c r="J8" s="19"/>
      <c r="K8" s="19"/>
      <c r="L8" s="19"/>
      <c r="M8" s="19"/>
      <c r="N8" s="19"/>
      <c r="O8" s="19"/>
      <c r="P8" s="19"/>
      <c r="Q8" s="19"/>
      <c r="R8" s="19"/>
      <c r="S8" s="19"/>
    </row>
    <row r="9" spans="1:19" ht="19.5" thickBot="1" x14ac:dyDescent="0.35">
      <c r="A9" s="19"/>
      <c r="B9" s="19"/>
      <c r="C9" s="24"/>
      <c r="D9" s="19"/>
      <c r="E9" s="19"/>
      <c r="F9" s="19"/>
      <c r="G9" s="19"/>
      <c r="H9" s="19"/>
      <c r="I9" s="19"/>
      <c r="J9" s="19"/>
      <c r="K9" s="19"/>
      <c r="L9" s="19"/>
      <c r="M9" s="19"/>
      <c r="N9" s="19"/>
      <c r="O9" s="19"/>
      <c r="P9" s="19"/>
      <c r="Q9" s="19"/>
      <c r="R9" s="19"/>
      <c r="S9" s="19"/>
    </row>
    <row r="10" spans="1:19" x14ac:dyDescent="0.25">
      <c r="A10" s="19"/>
      <c r="B10" s="19"/>
      <c r="C10" s="19"/>
      <c r="D10" s="19"/>
      <c r="E10" s="19"/>
      <c r="F10" s="19"/>
      <c r="G10" s="19"/>
      <c r="H10" s="19"/>
      <c r="I10" s="19"/>
      <c r="J10" s="19"/>
      <c r="K10" s="19"/>
      <c r="L10" s="19"/>
      <c r="M10" s="19"/>
      <c r="N10" s="19"/>
      <c r="O10" s="19"/>
      <c r="P10" s="19"/>
      <c r="Q10" s="19"/>
      <c r="R10" s="19"/>
      <c r="S10" s="19"/>
    </row>
    <row r="11" spans="1:19" ht="64.5" customHeight="1" x14ac:dyDescent="0.25">
      <c r="A11" s="19"/>
      <c r="B11" s="19"/>
      <c r="C11" s="19"/>
      <c r="D11" s="19"/>
      <c r="E11" s="19"/>
      <c r="F11" s="19"/>
      <c r="G11" s="19"/>
      <c r="H11" s="19"/>
      <c r="I11" s="19"/>
      <c r="J11" s="19"/>
      <c r="K11" s="19"/>
      <c r="L11" s="19"/>
      <c r="M11" s="19"/>
      <c r="N11" s="19"/>
      <c r="O11" s="50"/>
      <c r="P11" s="50"/>
      <c r="Q11" s="50"/>
      <c r="R11" s="50"/>
      <c r="S11" s="25"/>
    </row>
    <row r="12" spans="1:19" x14ac:dyDescent="0.25">
      <c r="A12" s="19"/>
      <c r="B12" s="19"/>
      <c r="C12" s="19"/>
      <c r="D12" s="19"/>
      <c r="E12" s="19"/>
      <c r="F12" s="19"/>
      <c r="G12" s="19"/>
      <c r="H12" s="19"/>
      <c r="I12" s="19"/>
      <c r="J12" s="19"/>
      <c r="K12" s="19"/>
      <c r="L12" s="19"/>
      <c r="M12" s="19"/>
      <c r="N12" s="19"/>
      <c r="O12" s="19"/>
      <c r="P12" s="19"/>
      <c r="Q12" s="19"/>
      <c r="R12" s="19"/>
      <c r="S12" s="19"/>
    </row>
    <row r="13" spans="1:19" x14ac:dyDescent="0.25">
      <c r="A13" s="19"/>
      <c r="B13" s="19"/>
      <c r="C13" s="19"/>
      <c r="D13" s="19"/>
      <c r="E13" s="19"/>
      <c r="F13" s="19"/>
      <c r="G13" s="19"/>
      <c r="H13" s="19"/>
      <c r="I13" s="19"/>
      <c r="J13" s="19"/>
      <c r="K13" s="19"/>
      <c r="L13" s="19"/>
      <c r="M13" s="19"/>
      <c r="N13" s="19"/>
      <c r="O13" s="19"/>
      <c r="P13" s="19"/>
      <c r="Q13" s="19"/>
      <c r="R13" s="19"/>
      <c r="S13" s="19"/>
    </row>
    <row r="14" spans="1:19" x14ac:dyDescent="0.25">
      <c r="A14" s="19"/>
      <c r="B14" s="19"/>
      <c r="C14" s="19"/>
      <c r="D14" s="19"/>
      <c r="E14" s="19"/>
      <c r="F14" s="19"/>
      <c r="G14" s="19"/>
      <c r="H14" s="19"/>
      <c r="I14" s="19"/>
      <c r="J14" s="19"/>
      <c r="K14" s="19"/>
      <c r="L14" s="19"/>
      <c r="M14" s="19"/>
      <c r="N14" s="19"/>
      <c r="O14" s="19"/>
      <c r="P14" s="19"/>
      <c r="Q14" s="19"/>
      <c r="R14" s="19"/>
      <c r="S14" s="19"/>
    </row>
    <row r="15" spans="1:19" x14ac:dyDescent="0.25">
      <c r="A15" s="19"/>
      <c r="B15" s="19"/>
      <c r="C15" s="19"/>
      <c r="D15" s="19"/>
      <c r="E15" s="19"/>
      <c r="F15" s="19"/>
      <c r="G15" s="19"/>
      <c r="H15" s="19"/>
      <c r="I15" s="19"/>
      <c r="J15" s="19"/>
      <c r="K15" s="19"/>
      <c r="L15" s="19"/>
      <c r="M15" s="19"/>
      <c r="N15" s="19"/>
      <c r="O15" s="19"/>
      <c r="P15" s="19"/>
      <c r="Q15" s="19"/>
      <c r="R15" s="19"/>
      <c r="S15" s="19"/>
    </row>
    <row r="16" spans="1:19" x14ac:dyDescent="0.25">
      <c r="A16" s="19"/>
      <c r="B16" s="19"/>
      <c r="C16" s="19"/>
      <c r="D16" s="19"/>
      <c r="E16" s="19"/>
      <c r="F16" s="19"/>
      <c r="G16" s="19"/>
      <c r="H16" s="19"/>
      <c r="I16" s="19"/>
      <c r="J16" s="19"/>
      <c r="K16" s="19"/>
      <c r="L16" s="19"/>
      <c r="M16" s="19"/>
      <c r="N16" s="19"/>
      <c r="O16" s="19"/>
      <c r="P16" s="19"/>
      <c r="Q16" s="19"/>
      <c r="R16" s="19"/>
      <c r="S16" s="19"/>
    </row>
    <row r="17" spans="1:19" x14ac:dyDescent="0.25">
      <c r="A17" s="19"/>
      <c r="B17" s="19"/>
      <c r="C17" s="19"/>
      <c r="D17" s="19"/>
      <c r="E17" s="19"/>
      <c r="F17" s="19"/>
      <c r="G17" s="19"/>
      <c r="H17" s="19"/>
      <c r="I17" s="19"/>
      <c r="J17" s="19"/>
      <c r="K17" s="19"/>
      <c r="L17" s="19"/>
      <c r="M17" s="19"/>
      <c r="N17" s="19"/>
      <c r="O17" s="19"/>
      <c r="P17" s="19"/>
      <c r="Q17" s="19"/>
      <c r="R17" s="19"/>
      <c r="S17" s="19"/>
    </row>
    <row r="18" spans="1:19" x14ac:dyDescent="0.25">
      <c r="A18" s="19"/>
      <c r="B18" s="19"/>
      <c r="C18" s="19"/>
      <c r="D18" s="19"/>
      <c r="E18" s="19"/>
      <c r="F18" s="19"/>
      <c r="G18" s="19"/>
      <c r="H18" s="19"/>
      <c r="I18" s="19"/>
      <c r="J18" s="19"/>
      <c r="K18" s="19"/>
      <c r="L18" s="19"/>
      <c r="M18" s="19"/>
      <c r="N18" s="19"/>
      <c r="O18" s="19"/>
      <c r="P18" s="19"/>
      <c r="Q18" s="19"/>
      <c r="R18" s="19"/>
      <c r="S18" s="19"/>
    </row>
    <row r="19" spans="1:19" x14ac:dyDescent="0.25">
      <c r="A19" s="19"/>
      <c r="B19" s="19"/>
      <c r="C19" s="19"/>
      <c r="D19" s="19"/>
      <c r="E19" s="19"/>
      <c r="F19" s="19"/>
      <c r="G19" s="19"/>
      <c r="H19" s="19"/>
      <c r="I19" s="19"/>
      <c r="J19" s="19"/>
      <c r="K19" s="19"/>
      <c r="L19" s="19"/>
      <c r="M19" s="19"/>
      <c r="N19" s="19"/>
      <c r="O19" s="19"/>
      <c r="P19" s="19"/>
      <c r="Q19" s="19"/>
      <c r="R19" s="19"/>
      <c r="S19" s="19"/>
    </row>
    <row r="20" spans="1:19" x14ac:dyDescent="0.25">
      <c r="A20" s="19"/>
      <c r="B20" s="19"/>
      <c r="C20" s="19"/>
      <c r="D20" s="19"/>
      <c r="E20" s="19"/>
      <c r="F20" s="19"/>
      <c r="G20" s="19"/>
      <c r="H20" s="19"/>
      <c r="I20" s="19"/>
      <c r="J20" s="19"/>
      <c r="K20" s="19"/>
      <c r="L20" s="19"/>
      <c r="M20" s="19"/>
      <c r="N20" s="19"/>
      <c r="O20" s="19"/>
      <c r="P20" s="19"/>
      <c r="Q20" s="19"/>
      <c r="R20" s="19"/>
      <c r="S20" s="19"/>
    </row>
    <row r="21" spans="1:19" x14ac:dyDescent="0.25">
      <c r="A21" s="19"/>
      <c r="B21" s="19"/>
      <c r="C21" s="19"/>
      <c r="D21" s="19"/>
      <c r="E21" s="19"/>
      <c r="F21" s="19"/>
      <c r="G21" s="19"/>
      <c r="H21" s="19"/>
      <c r="I21" s="19"/>
      <c r="J21" s="19"/>
      <c r="K21" s="19"/>
      <c r="L21" s="19"/>
      <c r="M21" s="19"/>
      <c r="N21" s="19"/>
      <c r="O21" s="19"/>
      <c r="P21" s="19"/>
      <c r="Q21" s="19"/>
      <c r="R21" s="19"/>
      <c r="S21" s="19"/>
    </row>
    <row r="22" spans="1:19" x14ac:dyDescent="0.25">
      <c r="A22" s="19"/>
      <c r="B22" s="19"/>
      <c r="C22" s="19"/>
      <c r="D22" s="19"/>
      <c r="E22" s="19"/>
      <c r="F22" s="19"/>
      <c r="G22" s="19"/>
      <c r="H22" s="19"/>
      <c r="I22" s="19"/>
      <c r="J22" s="19"/>
      <c r="K22" s="19"/>
      <c r="L22" s="19"/>
      <c r="M22" s="19"/>
      <c r="N22" s="19"/>
      <c r="O22" s="19"/>
      <c r="P22" s="19"/>
      <c r="Q22" s="19"/>
      <c r="R22" s="19"/>
      <c r="S22" s="19"/>
    </row>
    <row r="23" spans="1:19" x14ac:dyDescent="0.25">
      <c r="A23" s="19"/>
      <c r="B23" s="19"/>
      <c r="C23" s="19"/>
      <c r="D23" s="19"/>
      <c r="E23" s="19"/>
      <c r="F23" s="19"/>
      <c r="G23" s="19"/>
      <c r="H23" s="19"/>
      <c r="I23" s="19"/>
      <c r="J23" s="19"/>
      <c r="K23" s="19"/>
      <c r="L23" s="19"/>
      <c r="M23" s="19"/>
      <c r="N23" s="19"/>
      <c r="O23" s="19"/>
      <c r="P23" s="19"/>
      <c r="Q23" s="19"/>
      <c r="R23" s="19"/>
      <c r="S23" s="19"/>
    </row>
    <row r="24" spans="1:19" x14ac:dyDescent="0.25">
      <c r="A24" s="19"/>
      <c r="B24" s="19"/>
      <c r="C24" s="19"/>
      <c r="D24" s="19"/>
      <c r="E24" s="19"/>
      <c r="F24" s="19"/>
      <c r="G24" s="19"/>
      <c r="H24" s="19"/>
      <c r="I24" s="19"/>
      <c r="J24" s="19"/>
      <c r="K24" s="19"/>
      <c r="L24" s="19"/>
      <c r="M24" s="19"/>
      <c r="N24" s="19"/>
      <c r="O24" s="19"/>
      <c r="P24" s="19"/>
      <c r="Q24" s="19"/>
      <c r="R24" s="19"/>
      <c r="S24" s="19"/>
    </row>
    <row r="25" spans="1:19" x14ac:dyDescent="0.25">
      <c r="A25" s="19"/>
      <c r="B25" s="19"/>
      <c r="C25" s="19"/>
      <c r="D25" s="19"/>
      <c r="E25" s="19"/>
      <c r="F25" s="19"/>
      <c r="G25" s="19"/>
      <c r="H25" s="19"/>
      <c r="I25" s="19"/>
      <c r="J25" s="19"/>
      <c r="K25" s="19"/>
      <c r="L25" s="19"/>
      <c r="M25" s="19"/>
      <c r="N25" s="19"/>
      <c r="O25" s="19"/>
      <c r="P25" s="19"/>
      <c r="Q25" s="19"/>
      <c r="R25" s="19"/>
      <c r="S25" s="19"/>
    </row>
    <row r="26" spans="1:19" x14ac:dyDescent="0.25">
      <c r="A26" s="19"/>
      <c r="B26" s="19"/>
      <c r="C26" s="19"/>
      <c r="D26" s="19"/>
      <c r="E26" s="19"/>
      <c r="F26" s="19"/>
      <c r="G26" s="19"/>
      <c r="H26" s="19"/>
      <c r="I26" s="19"/>
      <c r="J26" s="19"/>
      <c r="K26" s="19"/>
      <c r="L26" s="19"/>
      <c r="M26" s="19"/>
      <c r="N26" s="19"/>
      <c r="O26" s="19"/>
      <c r="P26" s="19"/>
      <c r="Q26" s="19"/>
      <c r="R26" s="19"/>
      <c r="S26" s="19"/>
    </row>
    <row r="27" spans="1:19" x14ac:dyDescent="0.25">
      <c r="A27" s="19"/>
      <c r="B27" s="19"/>
      <c r="C27" s="19"/>
      <c r="D27" s="19"/>
      <c r="E27" s="19"/>
      <c r="F27" s="19"/>
      <c r="G27" s="19"/>
      <c r="H27" s="19"/>
      <c r="I27" s="19"/>
      <c r="J27" s="19"/>
      <c r="K27" s="19"/>
      <c r="L27" s="19"/>
      <c r="M27" s="19"/>
      <c r="N27" s="19"/>
      <c r="O27" s="19"/>
      <c r="P27" s="19"/>
      <c r="Q27" s="19"/>
      <c r="R27" s="19"/>
      <c r="S27" s="19"/>
    </row>
    <row r="28" spans="1:19" x14ac:dyDescent="0.25">
      <c r="A28" s="19"/>
      <c r="B28" s="19"/>
      <c r="C28" s="19"/>
      <c r="D28" s="19"/>
      <c r="E28" s="19"/>
      <c r="F28" s="19"/>
      <c r="G28" s="19"/>
      <c r="H28" s="19"/>
      <c r="I28" s="19"/>
      <c r="J28" s="19"/>
      <c r="K28" s="19"/>
      <c r="L28" s="19"/>
      <c r="M28" s="19"/>
      <c r="N28" s="19"/>
      <c r="O28" s="19"/>
      <c r="P28" s="19"/>
      <c r="Q28" s="19"/>
      <c r="R28" s="19"/>
      <c r="S28" s="19"/>
    </row>
    <row r="29" spans="1:19" x14ac:dyDescent="0.25">
      <c r="A29" s="19"/>
      <c r="B29" s="19"/>
      <c r="C29" s="19"/>
      <c r="D29" s="19"/>
      <c r="E29" s="19"/>
      <c r="F29" s="19"/>
      <c r="G29" s="19"/>
      <c r="H29" s="19"/>
      <c r="I29" s="19"/>
      <c r="J29" s="19"/>
      <c r="K29" s="19"/>
      <c r="L29" s="19"/>
      <c r="M29" s="19"/>
      <c r="N29" s="19"/>
      <c r="O29" s="19"/>
      <c r="P29" s="19"/>
      <c r="Q29" s="19"/>
      <c r="R29" s="19"/>
      <c r="S29" s="19"/>
    </row>
    <row r="30" spans="1:19" x14ac:dyDescent="0.25">
      <c r="A30" s="19"/>
      <c r="B30" s="19"/>
      <c r="C30" s="19"/>
      <c r="D30" s="19"/>
      <c r="E30" s="19"/>
      <c r="F30" s="19"/>
      <c r="G30" s="19"/>
      <c r="H30" s="19"/>
      <c r="I30" s="19"/>
      <c r="J30" s="19"/>
      <c r="K30" s="19"/>
      <c r="L30" s="19"/>
      <c r="M30" s="19"/>
      <c r="N30" s="19"/>
      <c r="O30" s="19"/>
      <c r="P30" s="19"/>
      <c r="Q30" s="19"/>
      <c r="R30" s="19"/>
      <c r="S30" s="19"/>
    </row>
    <row r="31" spans="1:19" x14ac:dyDescent="0.25">
      <c r="A31" s="19"/>
      <c r="B31" s="19"/>
      <c r="C31" s="19"/>
      <c r="D31" s="19"/>
      <c r="E31" s="19"/>
      <c r="F31" s="19"/>
      <c r="G31" s="19"/>
      <c r="H31" s="19"/>
      <c r="I31" s="19"/>
      <c r="J31" s="19"/>
      <c r="K31" s="19"/>
      <c r="L31" s="19"/>
      <c r="M31" s="19"/>
      <c r="N31" s="19"/>
      <c r="O31" s="19"/>
      <c r="P31" s="19"/>
      <c r="Q31" s="19"/>
      <c r="R31" s="19"/>
      <c r="S31" s="19"/>
    </row>
    <row r="32" spans="1:19" x14ac:dyDescent="0.25">
      <c r="A32" s="19"/>
      <c r="B32" s="19"/>
      <c r="C32" s="19"/>
      <c r="D32" s="19"/>
      <c r="E32" s="19"/>
      <c r="F32" s="19"/>
      <c r="G32" s="19"/>
      <c r="H32" s="19"/>
      <c r="I32" s="19"/>
      <c r="J32" s="19"/>
      <c r="K32" s="19"/>
      <c r="L32" s="19"/>
      <c r="M32" s="19"/>
      <c r="N32" s="19"/>
      <c r="O32" s="19"/>
      <c r="P32" s="19"/>
      <c r="Q32" s="19"/>
      <c r="R32" s="19"/>
      <c r="S32" s="19"/>
    </row>
    <row r="33" spans="1:19" x14ac:dyDescent="0.25">
      <c r="A33" s="19"/>
      <c r="B33" s="19"/>
      <c r="C33" s="19"/>
      <c r="D33" s="19"/>
      <c r="E33" s="19"/>
      <c r="F33" s="19"/>
      <c r="G33" s="19"/>
      <c r="H33" s="19"/>
      <c r="I33" s="19"/>
      <c r="J33" s="19"/>
      <c r="K33" s="19"/>
      <c r="L33" s="19"/>
      <c r="M33" s="19"/>
      <c r="N33" s="19"/>
      <c r="O33" s="19"/>
      <c r="P33" s="19"/>
      <c r="Q33" s="19"/>
      <c r="R33" s="19"/>
      <c r="S33" s="19"/>
    </row>
    <row r="34" spans="1:19" ht="17.25" x14ac:dyDescent="0.25">
      <c r="A34" s="19"/>
      <c r="B34" s="19"/>
      <c r="C34" s="48"/>
      <c r="D34" s="48"/>
      <c r="E34" s="48"/>
      <c r="F34" s="48"/>
      <c r="G34" s="48"/>
      <c r="H34" s="48"/>
      <c r="I34" s="48"/>
      <c r="J34" s="19"/>
      <c r="K34" s="49"/>
      <c r="L34" s="49"/>
      <c r="M34" s="49"/>
      <c r="N34" s="49"/>
      <c r="O34" s="49"/>
      <c r="P34" s="49"/>
      <c r="Q34" s="49"/>
      <c r="R34" s="19"/>
      <c r="S34" s="19"/>
    </row>
    <row r="35" spans="1:19" x14ac:dyDescent="0.25">
      <c r="A35" s="19"/>
      <c r="B35" s="19"/>
      <c r="C35" s="19"/>
      <c r="D35" s="19"/>
      <c r="E35" s="19"/>
      <c r="F35" s="19"/>
      <c r="G35" s="19"/>
      <c r="H35" s="19"/>
      <c r="I35" s="19"/>
      <c r="J35" s="19"/>
      <c r="K35" s="19"/>
      <c r="L35" s="19"/>
      <c r="M35" s="19"/>
      <c r="N35" s="19"/>
      <c r="O35" s="26"/>
      <c r="P35" s="26"/>
      <c r="Q35" s="26"/>
      <c r="R35" s="26"/>
      <c r="S35" s="19"/>
    </row>
    <row r="36" spans="1:19" x14ac:dyDescent="0.25">
      <c r="A36" s="19"/>
      <c r="B36" s="19"/>
      <c r="C36" s="19"/>
      <c r="D36" s="19"/>
      <c r="E36" s="19"/>
      <c r="F36" s="19"/>
      <c r="G36" s="19"/>
      <c r="H36" s="19"/>
      <c r="I36" s="19"/>
      <c r="J36" s="19"/>
      <c r="K36" s="19"/>
      <c r="L36" s="19"/>
      <c r="M36" s="19"/>
      <c r="N36" s="19"/>
      <c r="O36" s="19"/>
      <c r="P36" s="19"/>
      <c r="Q36" s="19"/>
      <c r="R36" s="19"/>
      <c r="S36" s="19"/>
    </row>
    <row r="37" spans="1:19" x14ac:dyDescent="0.25">
      <c r="A37" s="19"/>
      <c r="B37" s="19"/>
      <c r="C37" s="19"/>
      <c r="D37" s="19"/>
      <c r="E37" s="19"/>
      <c r="F37" s="19"/>
      <c r="G37" s="19"/>
      <c r="H37" s="19"/>
      <c r="I37" s="19"/>
      <c r="J37" s="19"/>
      <c r="K37" s="19"/>
      <c r="L37" s="19"/>
      <c r="M37" s="19"/>
      <c r="N37" s="19"/>
      <c r="O37" s="26"/>
      <c r="P37" s="26"/>
      <c r="Q37" s="26"/>
      <c r="R37" s="26"/>
      <c r="S37" s="19"/>
    </row>
    <row r="38" spans="1:19" x14ac:dyDescent="0.25">
      <c r="A38" s="19"/>
      <c r="B38" s="19"/>
      <c r="C38" s="19"/>
      <c r="D38" s="19"/>
      <c r="E38" s="19"/>
      <c r="F38" s="19"/>
      <c r="G38" s="19"/>
      <c r="H38" s="19"/>
      <c r="I38" s="19"/>
      <c r="J38" s="19"/>
      <c r="K38" s="19"/>
      <c r="L38" s="19"/>
      <c r="M38" s="19"/>
      <c r="N38" s="19"/>
      <c r="O38" s="26"/>
      <c r="P38" s="26"/>
      <c r="Q38" s="26"/>
      <c r="R38" s="26"/>
      <c r="S38" s="19"/>
    </row>
    <row r="39" spans="1:19" x14ac:dyDescent="0.25">
      <c r="A39" s="19"/>
      <c r="B39" s="19"/>
      <c r="C39" s="19"/>
      <c r="D39" s="19"/>
      <c r="E39" s="19"/>
      <c r="F39" s="19"/>
      <c r="G39" s="19"/>
      <c r="H39" s="19"/>
      <c r="I39" s="19"/>
      <c r="J39" s="19"/>
      <c r="K39" s="19"/>
      <c r="L39" s="19"/>
      <c r="M39" s="19"/>
      <c r="N39" s="19"/>
      <c r="O39" s="26"/>
      <c r="P39" s="26"/>
      <c r="Q39" s="26"/>
      <c r="R39" s="26"/>
      <c r="S39" s="19"/>
    </row>
    <row r="40" spans="1:19" x14ac:dyDescent="0.25">
      <c r="A40" s="19"/>
      <c r="B40" s="19"/>
      <c r="C40" s="19"/>
      <c r="D40" s="19"/>
      <c r="E40" s="19"/>
      <c r="F40" s="19"/>
      <c r="G40" s="19"/>
      <c r="H40" s="19"/>
      <c r="I40" s="19"/>
      <c r="J40" s="19"/>
      <c r="K40" s="19"/>
      <c r="L40" s="19"/>
      <c r="M40" s="19"/>
      <c r="N40" s="19"/>
      <c r="O40" s="26"/>
      <c r="P40" s="26"/>
      <c r="Q40" s="26"/>
      <c r="R40" s="26"/>
      <c r="S40" s="19"/>
    </row>
    <row r="41" spans="1:19" x14ac:dyDescent="0.25">
      <c r="A41" s="19"/>
      <c r="B41" s="19"/>
      <c r="C41" s="19"/>
      <c r="D41" s="19"/>
      <c r="E41" s="19"/>
      <c r="F41" s="19"/>
      <c r="G41" s="19"/>
      <c r="H41" s="19"/>
      <c r="I41" s="19"/>
      <c r="J41" s="19"/>
      <c r="K41" s="19"/>
      <c r="L41" s="19"/>
      <c r="M41" s="19"/>
      <c r="N41" s="19"/>
      <c r="O41" s="26"/>
      <c r="P41" s="26"/>
      <c r="Q41" s="26"/>
      <c r="R41" s="26"/>
      <c r="S41" s="19"/>
    </row>
    <row r="42" spans="1:19" x14ac:dyDescent="0.25">
      <c r="A42" s="19"/>
      <c r="B42" s="19"/>
      <c r="C42" s="19"/>
      <c r="D42" s="19"/>
      <c r="E42" s="19"/>
      <c r="F42" s="19"/>
      <c r="G42" s="19"/>
      <c r="H42" s="19"/>
      <c r="I42" s="19"/>
      <c r="J42" s="19"/>
      <c r="K42" s="19"/>
      <c r="L42" s="19"/>
      <c r="M42" s="19"/>
      <c r="N42" s="19"/>
      <c r="O42" s="26"/>
      <c r="P42" s="26"/>
      <c r="Q42" s="26"/>
      <c r="R42" s="26"/>
      <c r="S42" s="19"/>
    </row>
    <row r="43" spans="1:19" x14ac:dyDescent="0.25">
      <c r="A43" s="19"/>
      <c r="B43" s="19"/>
      <c r="C43" s="19"/>
      <c r="D43" s="19"/>
      <c r="E43" s="19"/>
      <c r="F43" s="19"/>
      <c r="G43" s="19"/>
      <c r="H43" s="19"/>
      <c r="I43" s="19"/>
      <c r="J43" s="19"/>
      <c r="K43" s="19"/>
      <c r="L43" s="19"/>
      <c r="M43" s="19"/>
      <c r="N43" s="19"/>
      <c r="O43" s="26"/>
      <c r="P43" s="26"/>
      <c r="Q43" s="26"/>
      <c r="R43" s="26"/>
      <c r="S43" s="19"/>
    </row>
    <row r="44" spans="1:19" x14ac:dyDescent="0.25">
      <c r="A44" s="19"/>
      <c r="B44" s="19"/>
      <c r="C44" s="19"/>
      <c r="D44" s="19"/>
      <c r="E44" s="19"/>
      <c r="F44" s="19"/>
      <c r="G44" s="19"/>
      <c r="H44" s="19"/>
      <c r="I44" s="19"/>
      <c r="J44" s="19"/>
      <c r="K44" s="19"/>
      <c r="L44" s="19"/>
      <c r="M44" s="19"/>
      <c r="N44" s="19"/>
      <c r="O44" s="26"/>
      <c r="P44" s="26"/>
      <c r="Q44" s="26"/>
      <c r="R44" s="26"/>
      <c r="S44" s="19"/>
    </row>
    <row r="45" spans="1:19" x14ac:dyDescent="0.25">
      <c r="A45" s="19"/>
      <c r="B45" s="19"/>
      <c r="C45" s="19"/>
      <c r="D45" s="19"/>
      <c r="E45" s="19"/>
      <c r="F45" s="19"/>
      <c r="G45" s="19"/>
      <c r="H45" s="19"/>
      <c r="I45" s="19"/>
      <c r="J45" s="19"/>
      <c r="K45" s="19"/>
      <c r="L45" s="19"/>
      <c r="M45" s="19"/>
      <c r="N45" s="19"/>
      <c r="O45" s="26"/>
      <c r="P45" s="26"/>
      <c r="Q45" s="26"/>
      <c r="R45" s="26"/>
      <c r="S45" s="19"/>
    </row>
    <row r="46" spans="1:19" x14ac:dyDescent="0.25">
      <c r="A46" s="19"/>
      <c r="B46" s="19"/>
      <c r="C46" s="19"/>
      <c r="D46" s="19"/>
      <c r="E46" s="19"/>
      <c r="F46" s="19"/>
      <c r="G46" s="19"/>
      <c r="H46" s="19"/>
      <c r="I46" s="19"/>
      <c r="J46" s="19"/>
      <c r="K46" s="19"/>
      <c r="L46" s="19"/>
      <c r="M46" s="19"/>
      <c r="N46" s="19"/>
      <c r="O46" s="26"/>
      <c r="P46" s="26"/>
      <c r="Q46" s="26"/>
      <c r="R46" s="26"/>
      <c r="S46" s="19"/>
    </row>
    <row r="47" spans="1:19" x14ac:dyDescent="0.25">
      <c r="A47" s="19"/>
      <c r="B47" s="19"/>
      <c r="C47" s="19"/>
      <c r="D47" s="19"/>
      <c r="E47" s="19"/>
      <c r="F47" s="19"/>
      <c r="G47" s="19"/>
      <c r="H47" s="19"/>
      <c r="I47" s="19"/>
      <c r="J47" s="19"/>
      <c r="K47" s="19"/>
      <c r="L47" s="19"/>
      <c r="M47" s="19"/>
      <c r="N47" s="19"/>
      <c r="O47" s="26"/>
      <c r="P47" s="26"/>
      <c r="Q47" s="26"/>
      <c r="R47" s="26"/>
      <c r="S47" s="19"/>
    </row>
    <row r="48" spans="1:19" x14ac:dyDescent="0.25">
      <c r="A48" s="19"/>
      <c r="B48" s="19"/>
      <c r="C48" s="19"/>
      <c r="D48" s="19"/>
      <c r="E48" s="19"/>
      <c r="F48" s="19"/>
      <c r="G48" s="19"/>
      <c r="H48" s="19"/>
      <c r="I48" s="19"/>
      <c r="J48" s="19"/>
      <c r="K48" s="19"/>
      <c r="L48" s="19"/>
      <c r="M48" s="19"/>
      <c r="N48" s="19"/>
      <c r="O48" s="26"/>
      <c r="P48" s="26"/>
      <c r="Q48" s="26"/>
      <c r="R48" s="26"/>
      <c r="S48" s="19"/>
    </row>
    <row r="49" spans="1:19" x14ac:dyDescent="0.25">
      <c r="A49" s="19"/>
      <c r="B49" s="19"/>
      <c r="C49" s="19"/>
      <c r="D49" s="19"/>
      <c r="E49" s="19"/>
      <c r="F49" s="19"/>
      <c r="G49" s="19"/>
      <c r="H49" s="19"/>
      <c r="I49" s="19"/>
      <c r="J49" s="19"/>
      <c r="K49" s="19"/>
      <c r="L49" s="19"/>
      <c r="M49" s="19"/>
      <c r="N49" s="19"/>
      <c r="O49" s="26"/>
      <c r="P49" s="26"/>
      <c r="Q49" s="26"/>
      <c r="R49" s="26"/>
      <c r="S49" s="19"/>
    </row>
    <row r="50" spans="1:19" x14ac:dyDescent="0.25">
      <c r="A50" s="19"/>
      <c r="B50" s="19"/>
      <c r="C50" s="19"/>
      <c r="D50" s="19"/>
      <c r="E50" s="19"/>
      <c r="F50" s="19"/>
      <c r="G50" s="19"/>
      <c r="H50" s="19"/>
      <c r="I50" s="19"/>
      <c r="J50" s="19"/>
      <c r="K50" s="19"/>
      <c r="L50" s="19"/>
      <c r="M50" s="19"/>
      <c r="N50" s="19"/>
      <c r="O50" s="19"/>
      <c r="P50" s="19"/>
      <c r="Q50" s="19"/>
      <c r="R50" s="19"/>
      <c r="S50" s="19"/>
    </row>
    <row r="51" spans="1:19" x14ac:dyDescent="0.25">
      <c r="A51" s="19"/>
      <c r="B51" s="19"/>
      <c r="C51" s="19"/>
      <c r="D51" s="19"/>
      <c r="E51" s="19"/>
      <c r="F51" s="19"/>
      <c r="G51" s="19"/>
      <c r="H51" s="19"/>
      <c r="I51" s="19"/>
      <c r="J51" s="19"/>
      <c r="K51" s="19"/>
      <c r="L51" s="19"/>
      <c r="M51" s="19"/>
      <c r="N51" s="19"/>
      <c r="O51" s="19"/>
      <c r="P51" s="19"/>
      <c r="Q51" s="19"/>
      <c r="R51" s="19"/>
      <c r="S51" s="19"/>
    </row>
    <row r="52" spans="1:19" x14ac:dyDescent="0.25">
      <c r="A52" s="19"/>
      <c r="B52" s="19"/>
      <c r="C52" s="19"/>
      <c r="D52" s="19"/>
      <c r="E52" s="19"/>
      <c r="F52" s="19"/>
      <c r="G52" s="19"/>
      <c r="H52" s="19"/>
      <c r="I52" s="19"/>
      <c r="J52" s="19"/>
      <c r="K52" s="19"/>
      <c r="L52" s="19"/>
      <c r="M52" s="19"/>
      <c r="N52" s="19"/>
      <c r="O52" s="19"/>
      <c r="P52" s="19"/>
      <c r="Q52" s="19"/>
      <c r="R52" s="19"/>
      <c r="S52" s="19"/>
    </row>
    <row r="53" spans="1:19" x14ac:dyDescent="0.25">
      <c r="A53" s="19"/>
      <c r="B53" s="19"/>
      <c r="C53" s="19"/>
      <c r="D53" s="19"/>
      <c r="E53" s="19"/>
      <c r="F53" s="19"/>
      <c r="G53" s="19"/>
      <c r="H53" s="19"/>
      <c r="I53" s="19"/>
      <c r="J53" s="19"/>
      <c r="K53" s="19"/>
      <c r="L53" s="19"/>
      <c r="M53" s="19"/>
      <c r="N53" s="19"/>
      <c r="O53" s="19"/>
      <c r="P53" s="19"/>
      <c r="Q53" s="19"/>
      <c r="R53" s="19"/>
      <c r="S53" s="19"/>
    </row>
    <row r="54" spans="1:19" x14ac:dyDescent="0.25">
      <c r="A54" s="19"/>
      <c r="B54" s="19"/>
      <c r="C54" s="19"/>
      <c r="D54" s="19"/>
      <c r="E54" s="19"/>
      <c r="F54" s="19"/>
      <c r="G54" s="19"/>
      <c r="H54" s="19"/>
      <c r="I54" s="19"/>
      <c r="J54" s="19"/>
      <c r="K54" s="19"/>
      <c r="L54" s="19"/>
      <c r="M54" s="19"/>
      <c r="N54" s="19"/>
      <c r="O54" s="19"/>
      <c r="P54" s="19"/>
      <c r="Q54" s="19"/>
      <c r="R54" s="19"/>
      <c r="S54" s="19"/>
    </row>
    <row r="55" spans="1:19" x14ac:dyDescent="0.25">
      <c r="A55" s="19"/>
      <c r="B55" s="19"/>
      <c r="C55" s="19"/>
      <c r="D55" s="19"/>
      <c r="E55" s="19"/>
      <c r="F55" s="19"/>
      <c r="G55" s="19"/>
      <c r="H55" s="19"/>
      <c r="I55" s="19"/>
      <c r="J55" s="19"/>
      <c r="K55" s="19"/>
      <c r="L55" s="19"/>
      <c r="M55" s="19"/>
      <c r="N55" s="19"/>
      <c r="O55" s="19"/>
      <c r="P55" s="19"/>
      <c r="Q55" s="19"/>
      <c r="R55" s="19"/>
      <c r="S55" s="19"/>
    </row>
    <row r="56" spans="1:19" x14ac:dyDescent="0.25">
      <c r="A56" s="19"/>
      <c r="B56" s="19"/>
      <c r="C56" s="19" t="s">
        <v>7</v>
      </c>
      <c r="D56" s="19"/>
      <c r="E56" s="19"/>
      <c r="F56" s="19"/>
      <c r="G56" s="19"/>
      <c r="H56" s="19"/>
      <c r="I56" s="19"/>
      <c r="J56" s="19"/>
      <c r="K56" s="19" t="s">
        <v>7</v>
      </c>
      <c r="L56" s="19"/>
      <c r="M56" s="19"/>
      <c r="N56" s="19"/>
      <c r="O56" s="19"/>
      <c r="P56" s="19"/>
      <c r="Q56" s="19"/>
      <c r="R56" s="19"/>
      <c r="S56" s="19"/>
    </row>
    <row r="57" spans="1:19" ht="30" customHeight="1" x14ac:dyDescent="0.25">
      <c r="A57" s="19"/>
      <c r="B57" s="19"/>
      <c r="C57" s="19"/>
      <c r="D57" s="19"/>
      <c r="E57" s="19"/>
      <c r="F57" s="19"/>
      <c r="G57" s="19"/>
      <c r="H57" s="19"/>
      <c r="I57" s="19"/>
      <c r="J57" s="19"/>
      <c r="K57" s="19"/>
      <c r="L57" s="19"/>
      <c r="M57" s="19"/>
      <c r="N57" s="19"/>
      <c r="O57" s="19"/>
      <c r="P57" s="19"/>
      <c r="Q57" s="19"/>
      <c r="R57" s="19"/>
      <c r="S57" s="19"/>
    </row>
    <row r="58" spans="1:19" x14ac:dyDescent="0.25">
      <c r="A58" s="19"/>
      <c r="B58" s="19"/>
      <c r="C58" s="19"/>
      <c r="D58" s="19"/>
      <c r="E58" s="19"/>
      <c r="F58" s="19"/>
      <c r="G58" s="19"/>
      <c r="H58" s="19"/>
      <c r="I58" s="19"/>
      <c r="J58" s="19"/>
      <c r="K58" s="19"/>
      <c r="L58" s="19"/>
      <c r="M58" s="19"/>
      <c r="N58" s="19"/>
      <c r="O58" s="19"/>
      <c r="P58" s="19"/>
      <c r="Q58" s="19"/>
      <c r="R58" s="19"/>
      <c r="S58" s="19"/>
    </row>
    <row r="59" spans="1:19" x14ac:dyDescent="0.25">
      <c r="A59" s="19"/>
      <c r="B59" s="19"/>
      <c r="C59" s="19"/>
      <c r="D59" s="19"/>
      <c r="E59" s="19"/>
      <c r="F59" s="19"/>
      <c r="G59" s="19"/>
      <c r="H59" s="19"/>
      <c r="I59" s="19"/>
      <c r="J59" s="19"/>
      <c r="K59" s="19"/>
      <c r="L59" s="19"/>
      <c r="M59" s="19"/>
      <c r="N59" s="19"/>
      <c r="O59" s="19"/>
      <c r="P59" s="19"/>
      <c r="Q59" s="19"/>
      <c r="R59" s="19"/>
      <c r="S59" s="19"/>
    </row>
    <row r="60" spans="1:19" x14ac:dyDescent="0.25">
      <c r="A60" s="19"/>
      <c r="B60" s="19"/>
      <c r="C60" s="19"/>
      <c r="D60" s="19"/>
      <c r="E60" s="19"/>
      <c r="F60" s="19"/>
      <c r="G60" s="19"/>
      <c r="H60" s="19"/>
      <c r="I60" s="19"/>
      <c r="J60" s="19"/>
      <c r="K60" s="19"/>
      <c r="L60" s="19"/>
      <c r="M60" s="19"/>
      <c r="N60" s="19"/>
      <c r="O60" s="19"/>
      <c r="P60" s="19"/>
      <c r="Q60" s="19"/>
      <c r="R60" s="19"/>
      <c r="S60" s="19"/>
    </row>
    <row r="61" spans="1:19" x14ac:dyDescent="0.25">
      <c r="A61" s="19"/>
      <c r="B61" s="19"/>
      <c r="C61" s="19"/>
      <c r="D61" s="19"/>
      <c r="E61" s="19"/>
      <c r="F61" s="19"/>
      <c r="G61" s="19"/>
      <c r="H61" s="19"/>
      <c r="I61" s="19"/>
      <c r="J61" s="19"/>
      <c r="K61" s="19"/>
      <c r="L61" s="19"/>
      <c r="M61" s="19"/>
      <c r="N61" s="19"/>
      <c r="O61" s="19"/>
      <c r="P61" s="19"/>
      <c r="Q61" s="19"/>
      <c r="R61" s="19"/>
      <c r="S61" s="19"/>
    </row>
    <row r="62" spans="1:19" x14ac:dyDescent="0.25">
      <c r="A62" s="19"/>
      <c r="B62" s="19"/>
      <c r="C62" s="19"/>
      <c r="D62" s="19"/>
      <c r="E62" s="19"/>
      <c r="F62" s="19"/>
      <c r="G62" s="19"/>
      <c r="H62" s="19"/>
      <c r="I62" s="19"/>
      <c r="J62" s="19"/>
      <c r="K62" s="19"/>
      <c r="L62" s="19"/>
      <c r="M62" s="19"/>
      <c r="N62" s="19"/>
      <c r="O62" s="19"/>
      <c r="P62" s="19"/>
      <c r="Q62" s="19"/>
      <c r="R62" s="19"/>
      <c r="S62" s="19"/>
    </row>
    <row r="63" spans="1:19" x14ac:dyDescent="0.25">
      <c r="A63" s="19"/>
      <c r="B63" s="19"/>
      <c r="C63" s="19"/>
      <c r="D63" s="19"/>
      <c r="E63" s="19"/>
      <c r="F63" s="19"/>
      <c r="G63" s="19"/>
      <c r="H63" s="19"/>
      <c r="I63" s="19"/>
      <c r="J63" s="19"/>
      <c r="K63" s="19"/>
      <c r="L63" s="19"/>
      <c r="M63" s="19"/>
      <c r="N63" s="19"/>
      <c r="O63" s="19"/>
      <c r="P63" s="19"/>
      <c r="Q63" s="19"/>
      <c r="R63" s="19"/>
      <c r="S63" s="19"/>
    </row>
    <row r="64" spans="1:19" x14ac:dyDescent="0.25">
      <c r="A64" s="19"/>
      <c r="B64" s="19"/>
      <c r="C64" s="19"/>
      <c r="D64" s="19"/>
      <c r="E64" s="19"/>
      <c r="F64" s="19"/>
      <c r="G64" s="19"/>
      <c r="H64" s="19"/>
      <c r="I64" s="19"/>
      <c r="J64" s="19"/>
      <c r="K64" s="19"/>
      <c r="L64" s="19"/>
      <c r="M64" s="19"/>
      <c r="N64" s="19"/>
      <c r="O64" s="19"/>
      <c r="P64" s="19"/>
      <c r="Q64" s="19"/>
      <c r="R64" s="19"/>
      <c r="S64" s="19"/>
    </row>
    <row r="65" spans="1:19" x14ac:dyDescent="0.25">
      <c r="A65" s="19"/>
      <c r="B65" s="19"/>
      <c r="C65" s="19"/>
      <c r="D65" s="19"/>
      <c r="E65" s="19"/>
      <c r="F65" s="19"/>
      <c r="G65" s="19"/>
      <c r="H65" s="19"/>
      <c r="I65" s="19"/>
      <c r="J65" s="19"/>
      <c r="K65" s="19"/>
      <c r="L65" s="19"/>
      <c r="M65" s="19"/>
      <c r="N65" s="19"/>
      <c r="O65" s="19"/>
      <c r="P65" s="19"/>
      <c r="Q65" s="19"/>
      <c r="R65" s="19"/>
      <c r="S65" s="19"/>
    </row>
    <row r="66" spans="1:19" x14ac:dyDescent="0.25">
      <c r="A66" s="19"/>
      <c r="B66" s="19"/>
      <c r="C66" s="19"/>
      <c r="D66" s="19"/>
      <c r="E66" s="19"/>
      <c r="F66" s="19"/>
      <c r="G66" s="19"/>
      <c r="H66" s="19"/>
      <c r="I66" s="19"/>
      <c r="J66" s="19"/>
      <c r="K66" s="19"/>
      <c r="L66" s="19"/>
      <c r="M66" s="19"/>
      <c r="N66" s="19"/>
      <c r="O66" s="19"/>
      <c r="P66" s="19"/>
      <c r="Q66" s="19"/>
      <c r="R66" s="19"/>
      <c r="S66" s="19"/>
    </row>
    <row r="67" spans="1:19" x14ac:dyDescent="0.25">
      <c r="A67" s="19"/>
      <c r="B67" s="19"/>
      <c r="C67" s="19"/>
      <c r="D67" s="19"/>
      <c r="E67" s="19"/>
      <c r="F67" s="19"/>
      <c r="G67" s="19"/>
      <c r="H67" s="19"/>
      <c r="I67" s="19"/>
      <c r="J67" s="19"/>
      <c r="K67" s="19"/>
      <c r="L67" s="19"/>
      <c r="M67" s="19"/>
      <c r="N67" s="19"/>
      <c r="O67" s="19"/>
      <c r="P67" s="19"/>
      <c r="Q67" s="19"/>
      <c r="R67" s="19"/>
      <c r="S67" s="19"/>
    </row>
    <row r="68" spans="1:19" x14ac:dyDescent="0.25">
      <c r="A68" s="19"/>
      <c r="B68" s="19"/>
      <c r="C68" s="19"/>
      <c r="D68" s="19"/>
      <c r="E68" s="19"/>
      <c r="F68" s="19"/>
      <c r="G68" s="19"/>
      <c r="H68" s="19"/>
      <c r="I68" s="19"/>
      <c r="J68" s="19"/>
      <c r="K68" s="19"/>
      <c r="L68" s="19"/>
      <c r="M68" s="19"/>
      <c r="N68" s="19"/>
      <c r="O68" s="19"/>
      <c r="P68" s="19"/>
      <c r="Q68" s="19"/>
      <c r="R68" s="19"/>
      <c r="S68" s="19"/>
    </row>
    <row r="69" spans="1:19" x14ac:dyDescent="0.25">
      <c r="A69" s="19"/>
      <c r="B69" s="19"/>
      <c r="C69" s="19"/>
      <c r="D69" s="19"/>
      <c r="E69" s="19"/>
      <c r="F69" s="19"/>
      <c r="G69" s="19"/>
      <c r="H69" s="19"/>
      <c r="I69" s="19"/>
      <c r="J69" s="19"/>
      <c r="K69" s="19"/>
      <c r="L69" s="19"/>
      <c r="M69" s="19"/>
      <c r="N69" s="19"/>
      <c r="O69" s="19"/>
      <c r="P69" s="19"/>
      <c r="Q69" s="19"/>
      <c r="R69" s="19"/>
      <c r="S69" s="19"/>
    </row>
    <row r="70" spans="1:19" x14ac:dyDescent="0.25">
      <c r="A70" s="19"/>
      <c r="B70" s="19"/>
      <c r="C70" s="19"/>
      <c r="D70" s="19"/>
      <c r="E70" s="19"/>
      <c r="F70" s="19"/>
      <c r="G70" s="19"/>
      <c r="H70" s="19"/>
      <c r="I70" s="19"/>
      <c r="J70" s="19"/>
      <c r="K70" s="19"/>
      <c r="L70" s="19"/>
      <c r="M70" s="19"/>
      <c r="N70" s="19"/>
      <c r="O70" s="19"/>
      <c r="P70" s="19"/>
      <c r="Q70" s="19"/>
      <c r="R70" s="19"/>
      <c r="S70" s="19"/>
    </row>
    <row r="71" spans="1:19" x14ac:dyDescent="0.25">
      <c r="A71" s="19"/>
      <c r="B71" s="19"/>
      <c r="C71" s="19"/>
      <c r="D71" s="19"/>
      <c r="E71" s="19"/>
      <c r="F71" s="19"/>
      <c r="G71" s="19"/>
      <c r="H71" s="19"/>
      <c r="I71" s="19"/>
      <c r="J71" s="19"/>
      <c r="K71" s="19"/>
      <c r="L71" s="19"/>
      <c r="M71" s="19"/>
      <c r="N71" s="19"/>
      <c r="O71" s="19"/>
      <c r="P71" s="19"/>
      <c r="Q71" s="19"/>
      <c r="R71" s="19"/>
      <c r="S71" s="19"/>
    </row>
    <row r="72" spans="1:19" x14ac:dyDescent="0.25">
      <c r="A72" s="19"/>
      <c r="B72" s="19"/>
      <c r="C72" s="19"/>
      <c r="D72" s="19"/>
      <c r="E72" s="19"/>
      <c r="F72" s="19"/>
      <c r="G72" s="19"/>
      <c r="H72" s="19"/>
      <c r="I72" s="19"/>
      <c r="J72" s="19"/>
      <c r="K72" s="19"/>
      <c r="L72" s="19"/>
      <c r="M72" s="19"/>
      <c r="N72" s="19"/>
      <c r="O72" s="19"/>
      <c r="P72" s="19"/>
      <c r="Q72" s="19"/>
      <c r="R72" s="19"/>
      <c r="S72" s="19"/>
    </row>
    <row r="73" spans="1:19" x14ac:dyDescent="0.25">
      <c r="A73" s="19"/>
      <c r="B73" s="19"/>
      <c r="C73" s="19"/>
      <c r="D73" s="19"/>
      <c r="E73" s="19"/>
      <c r="F73" s="19"/>
      <c r="G73" s="19"/>
      <c r="H73" s="19"/>
      <c r="I73" s="19"/>
      <c r="J73" s="19"/>
      <c r="K73" s="19"/>
      <c r="L73" s="19"/>
      <c r="M73" s="19"/>
      <c r="N73" s="19"/>
      <c r="O73" s="19"/>
      <c r="P73" s="19"/>
      <c r="Q73" s="19"/>
      <c r="R73" s="19"/>
      <c r="S73" s="19"/>
    </row>
    <row r="74" spans="1:19" x14ac:dyDescent="0.25">
      <c r="A74" s="19"/>
      <c r="B74" s="19"/>
      <c r="C74" s="19"/>
      <c r="D74" s="19"/>
      <c r="E74" s="19"/>
      <c r="F74" s="19"/>
      <c r="G74" s="19"/>
      <c r="H74" s="19"/>
      <c r="I74" s="19"/>
      <c r="J74" s="19"/>
      <c r="K74" s="19"/>
      <c r="L74" s="19"/>
      <c r="M74" s="19"/>
      <c r="N74" s="19"/>
      <c r="O74" s="19"/>
      <c r="P74" s="19"/>
      <c r="Q74" s="19"/>
      <c r="R74" s="19"/>
      <c r="S74" s="19"/>
    </row>
    <row r="75" spans="1:19" x14ac:dyDescent="0.25">
      <c r="A75" s="19"/>
      <c r="B75" s="19"/>
      <c r="C75" s="19"/>
      <c r="D75" s="19"/>
      <c r="E75" s="19"/>
      <c r="F75" s="19"/>
      <c r="G75" s="19"/>
      <c r="H75" s="19"/>
      <c r="I75" s="19"/>
      <c r="J75" s="19"/>
      <c r="K75" s="19"/>
      <c r="L75" s="19"/>
      <c r="M75" s="19"/>
      <c r="N75" s="19"/>
      <c r="O75" s="19"/>
      <c r="P75" s="19"/>
      <c r="Q75" s="19"/>
      <c r="R75" s="19"/>
      <c r="S75" s="19"/>
    </row>
    <row r="76" spans="1:19" x14ac:dyDescent="0.25">
      <c r="A76" s="19"/>
      <c r="B76" s="19"/>
      <c r="C76" s="19"/>
      <c r="D76" s="19"/>
      <c r="E76" s="19"/>
      <c r="F76" s="19"/>
      <c r="G76" s="19"/>
      <c r="H76" s="19"/>
      <c r="I76" s="19"/>
      <c r="J76" s="19"/>
      <c r="K76" s="19"/>
      <c r="L76" s="19"/>
      <c r="M76" s="19"/>
      <c r="N76" s="19"/>
      <c r="O76" s="19"/>
      <c r="P76" s="19"/>
      <c r="Q76" s="19"/>
      <c r="R76" s="19"/>
      <c r="S76" s="19"/>
    </row>
    <row r="77" spans="1:19" x14ac:dyDescent="0.25">
      <c r="A77" s="19"/>
      <c r="B77" s="19"/>
      <c r="C77" s="19"/>
      <c r="D77" s="19"/>
      <c r="E77" s="19"/>
      <c r="F77" s="19"/>
      <c r="G77" s="19"/>
      <c r="H77" s="19"/>
      <c r="I77" s="19"/>
      <c r="J77" s="19"/>
      <c r="K77" s="19"/>
      <c r="L77" s="19"/>
      <c r="M77" s="19"/>
      <c r="N77" s="19"/>
      <c r="O77" s="19"/>
      <c r="P77" s="19"/>
      <c r="Q77" s="19"/>
      <c r="R77" s="19"/>
      <c r="S77" s="19"/>
    </row>
    <row r="78" spans="1:19" x14ac:dyDescent="0.25">
      <c r="A78" s="19"/>
      <c r="B78" s="19"/>
      <c r="C78" s="19"/>
      <c r="D78" s="19"/>
      <c r="E78" s="19"/>
      <c r="F78" s="19"/>
      <c r="G78" s="19"/>
      <c r="H78" s="19"/>
      <c r="I78" s="19"/>
      <c r="J78" s="19"/>
      <c r="K78" s="19"/>
      <c r="L78" s="19"/>
      <c r="M78" s="19"/>
      <c r="N78" s="19"/>
      <c r="O78" s="19"/>
      <c r="P78" s="19"/>
      <c r="Q78" s="19"/>
      <c r="R78" s="19"/>
      <c r="S78" s="19"/>
    </row>
    <row r="79" spans="1:19" x14ac:dyDescent="0.25">
      <c r="A79" s="19"/>
      <c r="B79" s="19"/>
      <c r="C79" s="19"/>
      <c r="D79" s="19"/>
      <c r="E79" s="19"/>
      <c r="F79" s="19"/>
      <c r="G79" s="19"/>
      <c r="H79" s="19"/>
      <c r="I79" s="19"/>
      <c r="J79" s="19"/>
      <c r="K79" s="19"/>
      <c r="L79" s="19"/>
      <c r="M79" s="19"/>
      <c r="N79" s="19"/>
      <c r="O79" s="19"/>
      <c r="P79" s="19"/>
      <c r="Q79" s="19"/>
      <c r="R79" s="19"/>
      <c r="S79" s="19"/>
    </row>
    <row r="80" spans="1:19" x14ac:dyDescent="0.25">
      <c r="A80" s="19"/>
      <c r="B80" s="19"/>
      <c r="C80" s="19"/>
      <c r="D80" s="19"/>
      <c r="E80" s="19"/>
      <c r="F80" s="19"/>
      <c r="G80" s="19"/>
      <c r="H80" s="19"/>
      <c r="I80" s="19"/>
      <c r="J80" s="19"/>
      <c r="K80" s="19"/>
      <c r="L80" s="19"/>
      <c r="M80" s="19"/>
      <c r="N80" s="19"/>
      <c r="O80" s="19"/>
      <c r="P80" s="19"/>
      <c r="Q80" s="19"/>
      <c r="R80" s="19"/>
      <c r="S80" s="19"/>
    </row>
    <row r="81" spans="1:19" x14ac:dyDescent="0.25">
      <c r="A81" s="19"/>
      <c r="B81" s="19"/>
      <c r="C81" s="19"/>
      <c r="D81" s="19"/>
      <c r="E81" s="19"/>
      <c r="F81" s="19"/>
      <c r="G81" s="19"/>
      <c r="H81" s="19"/>
      <c r="I81" s="19"/>
      <c r="J81" s="19"/>
      <c r="K81" s="19"/>
      <c r="L81" s="19"/>
      <c r="M81" s="19"/>
      <c r="N81" s="19"/>
      <c r="O81" s="19"/>
      <c r="P81" s="19"/>
      <c r="Q81" s="19"/>
      <c r="R81" s="19"/>
      <c r="S81" s="19"/>
    </row>
    <row r="82" spans="1:19" x14ac:dyDescent="0.25">
      <c r="A82" s="19"/>
      <c r="B82" s="19"/>
      <c r="C82" s="19"/>
      <c r="D82" s="19"/>
      <c r="E82" s="19"/>
      <c r="F82" s="19"/>
      <c r="G82" s="19"/>
      <c r="H82" s="19"/>
      <c r="I82" s="19"/>
      <c r="J82" s="19"/>
      <c r="K82" s="19"/>
      <c r="L82" s="19"/>
      <c r="M82" s="19"/>
      <c r="N82" s="19"/>
      <c r="O82" s="19"/>
      <c r="P82" s="19"/>
      <c r="Q82" s="19"/>
      <c r="R82" s="19"/>
      <c r="S82" s="19"/>
    </row>
    <row r="83" spans="1:19" x14ac:dyDescent="0.25">
      <c r="A83" s="19"/>
      <c r="B83" s="19"/>
      <c r="C83" s="19"/>
      <c r="D83" s="19"/>
      <c r="E83" s="19"/>
      <c r="F83" s="19"/>
      <c r="G83" s="19"/>
      <c r="H83" s="19"/>
      <c r="I83" s="19"/>
      <c r="J83" s="19"/>
      <c r="K83" s="19"/>
      <c r="L83" s="19"/>
      <c r="M83" s="19"/>
      <c r="N83" s="19"/>
      <c r="O83" s="19"/>
      <c r="P83" s="19"/>
      <c r="Q83" s="19"/>
      <c r="R83" s="19"/>
      <c r="S83" s="19"/>
    </row>
    <row r="84" spans="1:19" x14ac:dyDescent="0.25">
      <c r="A84" s="19"/>
      <c r="B84" s="19"/>
      <c r="C84" s="19"/>
      <c r="D84" s="19"/>
      <c r="E84" s="19"/>
      <c r="F84" s="19"/>
      <c r="G84" s="19"/>
      <c r="H84" s="19"/>
      <c r="I84" s="19"/>
      <c r="J84" s="19"/>
      <c r="K84" s="19"/>
      <c r="L84" s="19"/>
      <c r="M84" s="19"/>
      <c r="N84" s="19"/>
      <c r="O84" s="19"/>
      <c r="P84" s="19"/>
      <c r="Q84" s="19"/>
      <c r="R84" s="19"/>
      <c r="S84" s="19"/>
    </row>
    <row r="85" spans="1:19" x14ac:dyDescent="0.25">
      <c r="A85" s="19"/>
      <c r="B85" s="19"/>
      <c r="C85" s="19"/>
      <c r="D85" s="19"/>
      <c r="E85" s="19"/>
      <c r="F85" s="19"/>
      <c r="G85" s="19"/>
      <c r="H85" s="19"/>
      <c r="I85" s="19"/>
      <c r="J85" s="19"/>
      <c r="K85" s="19"/>
      <c r="L85" s="19"/>
      <c r="M85" s="19"/>
      <c r="N85" s="19"/>
      <c r="O85" s="19"/>
      <c r="P85" s="19"/>
      <c r="Q85" s="19"/>
      <c r="R85" s="19"/>
      <c r="S85" s="19"/>
    </row>
    <row r="86" spans="1:19" x14ac:dyDescent="0.25">
      <c r="A86" s="19"/>
      <c r="B86" s="19"/>
      <c r="C86" s="19"/>
      <c r="D86" s="19"/>
      <c r="E86" s="19"/>
      <c r="F86" s="19"/>
      <c r="G86" s="19"/>
      <c r="H86" s="19"/>
      <c r="I86" s="19"/>
      <c r="J86" s="19"/>
      <c r="K86" s="19"/>
      <c r="L86" s="19"/>
      <c r="M86" s="19"/>
      <c r="N86" s="19"/>
      <c r="O86" s="19"/>
      <c r="P86" s="19"/>
      <c r="Q86" s="19"/>
      <c r="R86" s="19"/>
      <c r="S86" s="19"/>
    </row>
    <row r="87" spans="1:19" x14ac:dyDescent="0.25">
      <c r="A87" s="19"/>
      <c r="B87" s="19"/>
      <c r="C87" s="19"/>
      <c r="D87" s="19"/>
      <c r="E87" s="19"/>
      <c r="F87" s="19"/>
      <c r="G87" s="19"/>
      <c r="H87" s="19"/>
      <c r="I87" s="19"/>
      <c r="J87" s="19"/>
      <c r="K87" s="19"/>
      <c r="L87" s="19"/>
      <c r="M87" s="19"/>
      <c r="N87" s="19"/>
      <c r="O87" s="19"/>
      <c r="P87" s="19"/>
      <c r="Q87" s="19"/>
      <c r="R87" s="19"/>
      <c r="S87" s="19"/>
    </row>
    <row r="88" spans="1:19" x14ac:dyDescent="0.25">
      <c r="A88" s="19"/>
      <c r="B88" s="19"/>
      <c r="C88" s="19"/>
      <c r="D88" s="19"/>
      <c r="E88" s="19"/>
      <c r="F88" s="19"/>
      <c r="G88" s="19"/>
      <c r="H88" s="19"/>
      <c r="I88" s="19"/>
      <c r="J88" s="19"/>
      <c r="K88" s="19"/>
      <c r="L88" s="19"/>
      <c r="M88" s="19"/>
      <c r="N88" s="19"/>
      <c r="O88" s="19"/>
      <c r="P88" s="19"/>
      <c r="Q88" s="19"/>
      <c r="R88" s="19"/>
      <c r="S88" s="19"/>
    </row>
    <row r="89" spans="1:19" x14ac:dyDescent="0.25">
      <c r="A89" s="19"/>
      <c r="B89" s="19"/>
      <c r="C89" s="19"/>
      <c r="D89" s="19"/>
      <c r="E89" s="19"/>
      <c r="F89" s="19"/>
      <c r="G89" s="19"/>
      <c r="H89" s="19"/>
      <c r="I89" s="19"/>
      <c r="J89" s="19"/>
      <c r="K89" s="19"/>
      <c r="L89" s="19"/>
      <c r="M89" s="19"/>
      <c r="N89" s="19"/>
      <c r="O89" s="19"/>
      <c r="P89" s="19"/>
      <c r="Q89" s="19"/>
      <c r="R89" s="19"/>
      <c r="S89" s="19"/>
    </row>
    <row r="90" spans="1:19" x14ac:dyDescent="0.25">
      <c r="A90" s="19"/>
      <c r="B90" s="19"/>
      <c r="C90" s="19"/>
      <c r="D90" s="19"/>
      <c r="E90" s="19"/>
      <c r="F90" s="19"/>
      <c r="G90" s="19"/>
      <c r="H90" s="19"/>
      <c r="I90" s="19"/>
      <c r="J90" s="19"/>
      <c r="K90" s="19"/>
      <c r="L90" s="19"/>
      <c r="M90" s="19"/>
      <c r="N90" s="19"/>
      <c r="O90" s="19"/>
      <c r="P90" s="19"/>
      <c r="Q90" s="19"/>
      <c r="R90" s="19"/>
      <c r="S90" s="19"/>
    </row>
    <row r="91" spans="1:19" x14ac:dyDescent="0.25">
      <c r="A91" s="19"/>
      <c r="B91" s="19"/>
      <c r="C91" s="19"/>
      <c r="D91" s="19"/>
      <c r="E91" s="19"/>
      <c r="F91" s="19"/>
      <c r="G91" s="19"/>
      <c r="H91" s="19"/>
      <c r="I91" s="19"/>
      <c r="J91" s="19"/>
      <c r="K91" s="19"/>
      <c r="L91" s="19"/>
      <c r="M91" s="19"/>
      <c r="N91" s="19"/>
      <c r="O91" s="19"/>
      <c r="P91" s="19"/>
      <c r="Q91" s="19"/>
      <c r="R91" s="19"/>
      <c r="S91" s="19"/>
    </row>
    <row r="92" spans="1:19" x14ac:dyDescent="0.25">
      <c r="A92" s="19"/>
      <c r="B92" s="19"/>
      <c r="C92" s="19"/>
      <c r="D92" s="19"/>
      <c r="E92" s="19"/>
      <c r="F92" s="19"/>
      <c r="G92" s="19"/>
      <c r="H92" s="19"/>
      <c r="I92" s="19"/>
      <c r="J92" s="19"/>
      <c r="K92" s="19"/>
      <c r="L92" s="19"/>
      <c r="M92" s="19"/>
      <c r="N92" s="19"/>
      <c r="O92" s="19"/>
      <c r="P92" s="19"/>
      <c r="Q92" s="19"/>
      <c r="R92" s="19"/>
      <c r="S92" s="19"/>
    </row>
    <row r="93" spans="1:19" x14ac:dyDescent="0.25">
      <c r="A93" s="19"/>
      <c r="B93" s="19"/>
      <c r="C93" s="19"/>
      <c r="D93" s="19"/>
      <c r="E93" s="19"/>
      <c r="F93" s="19"/>
      <c r="G93" s="19"/>
      <c r="H93" s="19"/>
      <c r="I93" s="19"/>
      <c r="J93" s="19"/>
      <c r="K93" s="19"/>
      <c r="L93" s="19"/>
      <c r="M93" s="19"/>
      <c r="N93" s="19"/>
      <c r="O93" s="19"/>
      <c r="P93" s="19"/>
      <c r="Q93" s="19"/>
      <c r="R93" s="19"/>
      <c r="S93" s="19"/>
    </row>
    <row r="94" spans="1:19" x14ac:dyDescent="0.25">
      <c r="A94" s="19"/>
      <c r="B94" s="19"/>
      <c r="C94" s="19"/>
      <c r="D94" s="19"/>
      <c r="E94" s="19"/>
      <c r="F94" s="19"/>
      <c r="G94" s="19"/>
      <c r="H94" s="19"/>
      <c r="I94" s="19"/>
      <c r="J94" s="19"/>
      <c r="K94" s="19"/>
      <c r="L94" s="19"/>
      <c r="M94" s="19"/>
      <c r="N94" s="19"/>
      <c r="O94" s="19"/>
      <c r="P94" s="19"/>
      <c r="Q94" s="19"/>
      <c r="R94" s="19"/>
      <c r="S94" s="19"/>
    </row>
    <row r="95" spans="1:19" x14ac:dyDescent="0.25">
      <c r="A95" s="19"/>
      <c r="B95" s="19"/>
      <c r="C95" s="19"/>
      <c r="D95" s="19"/>
      <c r="E95" s="19"/>
      <c r="F95" s="19"/>
      <c r="G95" s="19"/>
      <c r="H95" s="19"/>
      <c r="I95" s="19"/>
      <c r="J95" s="19"/>
      <c r="K95" s="19"/>
      <c r="L95" s="19"/>
      <c r="M95" s="19"/>
      <c r="N95" s="19"/>
      <c r="O95" s="19"/>
      <c r="P95" s="19"/>
      <c r="Q95" s="19"/>
      <c r="R95" s="19"/>
      <c r="S95" s="19"/>
    </row>
    <row r="96" spans="1:19" x14ac:dyDescent="0.25">
      <c r="A96" s="19"/>
      <c r="B96" s="19"/>
      <c r="C96" s="19"/>
      <c r="D96" s="19"/>
      <c r="E96" s="19"/>
      <c r="F96" s="19"/>
      <c r="G96" s="19"/>
      <c r="H96" s="19"/>
      <c r="I96" s="19"/>
      <c r="J96" s="19"/>
      <c r="K96" s="19"/>
      <c r="L96" s="19"/>
      <c r="M96" s="19"/>
      <c r="N96" s="19"/>
      <c r="O96" s="19"/>
      <c r="P96" s="19"/>
      <c r="Q96" s="19"/>
      <c r="R96" s="19"/>
      <c r="S96" s="19"/>
    </row>
    <row r="97" spans="1:19" x14ac:dyDescent="0.25">
      <c r="A97" s="19"/>
      <c r="B97" s="19"/>
      <c r="C97" s="19"/>
      <c r="D97" s="19"/>
      <c r="E97" s="19"/>
      <c r="F97" s="19"/>
      <c r="G97" s="19"/>
      <c r="H97" s="19"/>
      <c r="I97" s="19"/>
      <c r="J97" s="19"/>
      <c r="K97" s="19"/>
      <c r="L97" s="19"/>
      <c r="M97" s="19"/>
      <c r="N97" s="19"/>
      <c r="O97" s="19"/>
      <c r="P97" s="19"/>
      <c r="Q97" s="19"/>
      <c r="R97" s="19"/>
      <c r="S97" s="19"/>
    </row>
    <row r="98" spans="1:19" x14ac:dyDescent="0.25">
      <c r="A98" s="19"/>
      <c r="B98" s="19"/>
      <c r="C98" s="19"/>
      <c r="D98" s="19"/>
      <c r="E98" s="19"/>
      <c r="F98" s="19"/>
      <c r="G98" s="19"/>
      <c r="H98" s="19"/>
      <c r="I98" s="19"/>
      <c r="J98" s="19"/>
      <c r="K98" s="19"/>
      <c r="L98" s="19"/>
      <c r="M98" s="19"/>
      <c r="N98" s="19"/>
      <c r="O98" s="19"/>
      <c r="P98" s="19"/>
      <c r="Q98" s="19"/>
      <c r="R98" s="19"/>
      <c r="S98" s="19"/>
    </row>
    <row r="99" spans="1:19" x14ac:dyDescent="0.25">
      <c r="A99" s="19"/>
      <c r="B99" s="19"/>
      <c r="D99" s="19"/>
      <c r="E99" s="19"/>
      <c r="F99" s="19"/>
      <c r="G99" s="19"/>
      <c r="H99" s="19"/>
      <c r="I99" s="19"/>
      <c r="J99" s="19"/>
      <c r="K99" s="19"/>
      <c r="L99" s="19"/>
      <c r="M99" s="19"/>
      <c r="N99" s="19"/>
      <c r="O99" s="19"/>
      <c r="P99" s="19"/>
      <c r="Q99" s="19"/>
      <c r="R99" s="19"/>
      <c r="S99" s="19"/>
    </row>
    <row r="102" spans="1:19" x14ac:dyDescent="0.25">
      <c r="C102" s="37" t="s">
        <v>50</v>
      </c>
    </row>
    <row r="103" spans="1:19" x14ac:dyDescent="0.25">
      <c r="C103" s="38" t="s">
        <v>70</v>
      </c>
    </row>
    <row r="104" spans="1:19" x14ac:dyDescent="0.25">
      <c r="C104" s="38" t="s">
        <v>71</v>
      </c>
    </row>
    <row r="105" spans="1:19" x14ac:dyDescent="0.25">
      <c r="C105" s="38" t="s">
        <v>72</v>
      </c>
    </row>
    <row r="106" spans="1:19" x14ac:dyDescent="0.25">
      <c r="C106" s="38" t="s">
        <v>73</v>
      </c>
    </row>
    <row r="107" spans="1:19" x14ac:dyDescent="0.25">
      <c r="C107" s="38" t="s">
        <v>74</v>
      </c>
    </row>
    <row r="108" spans="1:19" x14ac:dyDescent="0.25">
      <c r="C108" s="38"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3" r:id="rId4" name="ComboBox1">
          <controlPr defaultSize="0" autoLine="0" autoPict="0" linkedCell="Selected_Name" listFillRange="Trust_Name_List" r:id="rId5">
            <anchor moveWithCells="1">
              <from>
                <xdr:col>2</xdr:col>
                <xdr:colOff>9525</xdr:colOff>
                <xdr:row>4</xdr:row>
                <xdr:rowOff>9525</xdr:rowOff>
              </from>
              <to>
                <xdr:col>12</xdr:col>
                <xdr:colOff>257175</xdr:colOff>
                <xdr:row>5</xdr:row>
                <xdr:rowOff>76200</xdr:rowOff>
              </to>
            </anchor>
          </controlPr>
        </control>
      </mc:Choice>
      <mc:Fallback>
        <control shapeId="3073" r:id="rId4" name="ComboBox1"/>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257175</xdr:colOff>
                <xdr:row>56</xdr:row>
                <xdr:rowOff>28575</xdr:rowOff>
              </from>
              <to>
                <xdr:col>9</xdr:col>
                <xdr:colOff>333375</xdr:colOff>
                <xdr:row>57</xdr:row>
                <xdr:rowOff>9525</xdr:rowOff>
              </to>
            </anchor>
          </controlPr>
        </control>
      </mc:Choice>
      <mc:Fallback>
        <control shapeId="3074" r:id="rId6" name="ComboBox2"/>
      </mc:Fallback>
    </mc:AlternateContent>
    <mc:AlternateContent xmlns:mc="http://schemas.openxmlformats.org/markup-compatibility/2006">
      <mc:Choice Requires="x14">
        <control shapeId="3075" r:id="rId8" name="ComboBox3">
          <controlPr defaultSize="0" autoLine="0" autoPict="0" linkedCell="Tables!L25" listFillRange="Harm_Options" r:id="rId9">
            <anchor moveWithCells="1">
              <from>
                <xdr:col>10</xdr:col>
                <xdr:colOff>47625</xdr:colOff>
                <xdr:row>56</xdr:row>
                <xdr:rowOff>28575</xdr:rowOff>
              </from>
              <to>
                <xdr:col>17</xdr:col>
                <xdr:colOff>371475</xdr:colOff>
                <xdr:row>57</xdr:row>
                <xdr:rowOff>0</xdr:rowOff>
              </to>
            </anchor>
          </controlPr>
        </control>
      </mc:Choice>
      <mc:Fallback>
        <control shapeId="3075" r:id="rId8" name="ComboBox3"/>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ColWidth="9.140625" defaultRowHeight="15" x14ac:dyDescent="0.25"/>
  <cols>
    <col min="1" max="7" width="9.140625" style="1"/>
    <col min="8" max="8" width="10" style="1" customWidth="1"/>
    <col min="9" max="15" width="9.140625" style="1"/>
    <col min="16" max="16" width="10.5703125" style="1" bestFit="1" customWidth="1"/>
    <col min="17" max="16384" width="9.140625" style="1"/>
  </cols>
  <sheetData>
    <row r="1" spans="1:17" x14ac:dyDescent="0.25">
      <c r="A1" s="2" t="s">
        <v>9</v>
      </c>
      <c r="B1" s="2" t="s">
        <v>10</v>
      </c>
      <c r="D1" s="1" t="s">
        <v>81</v>
      </c>
      <c r="J1" s="1" t="str">
        <f>IFERROR(INDEX(Trust_Code_List,MATCH(Selected_Name,Trust_Name_List,0)),"")</f>
        <v>7A6</v>
      </c>
      <c r="L1" s="2"/>
    </row>
    <row r="2" spans="1:17" x14ac:dyDescent="0.25">
      <c r="A2" s="1" t="str">
        <f>IF(J1="",Entered_Code,J1)</f>
        <v>7A6</v>
      </c>
      <c r="B2" s="1" t="str">
        <f>INDEX(Trust_Name_List,MATCH(UPPER(Target_Code),Trust_Code_List,0))</f>
        <v>ANEURIN BEVAN UNIVERSITY LOCAL HEALTH BOARD</v>
      </c>
    </row>
    <row r="3" spans="1:17" x14ac:dyDescent="0.25">
      <c r="B3" s="1">
        <f>Start_Date</f>
        <v>43800</v>
      </c>
    </row>
    <row r="4" spans="1:17" x14ac:dyDescent="0.25">
      <c r="A4" s="2" t="s">
        <v>11</v>
      </c>
      <c r="B4" s="1" t="str">
        <f>"Incidents reported by "&amp;Target_Trust&amp;", "&amp;TEXT(Start_Date,"mmm-yy")&amp;" to "&amp;TEXT(End_Date,"mmm-yy")</f>
        <v>Incidents reported by ANEURIN BEVAN UNIVERSITY LOCAL HEALTH BOARD, Dec-19 to Nov-20</v>
      </c>
      <c r="N4" s="4" t="s">
        <v>14</v>
      </c>
      <c r="O4" s="1" t="s">
        <v>15</v>
      </c>
    </row>
    <row r="5" spans="1:17" x14ac:dyDescent="0.25">
      <c r="A5" s="2" t="s">
        <v>11</v>
      </c>
      <c r="B5" s="1" t="str">
        <f>"Breakdown of all Degrees of Harm reported by "&amp;Target_Trust&amp;", "&amp;TEXT(Start_Date,"mmm-yy")&amp;" to "&amp;TEXT(End_Date,"mmm-yy")</f>
        <v>Breakdown of all Degrees of Harm reported by ANEURIN BEVAN UNIVERSITY LOCAL HEALTH BOARD, Dec-19 to Nov-20</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ANEURIN BEVAN UNIVERSITY LOCAL HEALTH BOARD, Dec-19 to Nov-20</v>
      </c>
      <c r="N6" s="4"/>
    </row>
    <row r="7" spans="1:17" x14ac:dyDescent="0.25">
      <c r="A7" s="3" t="s">
        <v>11</v>
      </c>
      <c r="B7" s="1" t="str">
        <f>"Timeliness of incidents* reported by "&amp;Target_Trust&amp;", "&amp;TEXT(Start_Date,"mmm-yy")&amp;" to "&amp;TEXT(End_Date,"mmm-yy")</f>
        <v>Timeliness of incidents* reported by ANEURIN BEVAN UNIVERSITY LOCAL HEALTH BOARD, Dec-19 to Nov-20</v>
      </c>
    </row>
    <row r="8" spans="1:17" x14ac:dyDescent="0.25">
      <c r="A8" s="3" t="s">
        <v>11</v>
      </c>
      <c r="B8" s="1" t="str">
        <f>"Breakdown of ranged Degrees of Harm reported by "&amp;Target_Trust&amp;", "&amp;TEXT(Start_Date,"mmm-yy")&amp;" to "&amp;TEXT(End_Date,"mmm-yy")</f>
        <v>Breakdown of ranged Degrees of Harm reported by ANEURIN BEVAN UNIVERSITY LOCAL HEALTH BOARD, Dec-19 to Nov-20</v>
      </c>
    </row>
    <row r="9" spans="1:17" x14ac:dyDescent="0.25">
      <c r="A9" s="3" t="s">
        <v>11</v>
      </c>
      <c r="B9" s="1" t="str">
        <f>B11&amp;" to "&amp;B22</f>
        <v>Dec-19 to Nov-20</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43800</v>
      </c>
      <c r="B11" s="1" t="str">
        <f>TEXT(A11,"mmm-yy")</f>
        <v>Dec-19</v>
      </c>
      <c r="C11" s="1">
        <f>INDEX(No_Harm,MATCH(Target_Code&amp;$A11,Code_Date,0))</f>
        <v>414</v>
      </c>
      <c r="D11" s="1">
        <f t="shared" ref="D11:D22" si="0">INDEX(Low_Harm,MATCH(Target_Code&amp;$A11,Code_Date,0))</f>
        <v>124</v>
      </c>
      <c r="E11" s="1">
        <f t="shared" ref="E11:E22" si="1">INDEX(Moderate_Harm,MATCH(Target_Code&amp;$A11,Code_Date,0))</f>
        <v>87</v>
      </c>
      <c r="F11" s="1">
        <f t="shared" ref="F11:F22" si="2">INDEX(Severe_Harm,MATCH(Target_Code&amp;$A11,Code_Date,0))</f>
        <v>0</v>
      </c>
      <c r="G11" s="1">
        <f t="shared" ref="G11:G22" si="3">INDEX(Death,MATCH(Target_Code&amp;$A11,Code_Date,0))</f>
        <v>0</v>
      </c>
      <c r="H11" s="1">
        <f t="shared" ref="H11:H22" si="4">INDEX(Trust_Total,MATCH(Target_Code&amp;$A11,Code_Date,0))</f>
        <v>625</v>
      </c>
      <c r="K11" s="1">
        <f>INDEX(Month_List,1)</f>
        <v>43800</v>
      </c>
      <c r="L11" s="1" t="str">
        <f>TEXT(K11,"mmm-yy")</f>
        <v>Dec-19</v>
      </c>
      <c r="M11" s="1">
        <f t="shared" ref="M11:M22" si="5">IF(INDEX(Quartile_1,MATCH(Target_Code&amp;$A11,Code_Date,0))=0,1/0,INDEX(Quartile_1,MATCH(Target_Code&amp;$A11,Code_Date,0)))</f>
        <v>9</v>
      </c>
      <c r="N11" s="1">
        <f t="shared" ref="N11:N22" si="6">IF(INDEX(Median,MATCH(Target_Code&amp;$A11,Code_Date,0))=0,1/0,INDEX(Median,MATCH(Target_Code&amp;$A11,Code_Date,0)))</f>
        <v>13</v>
      </c>
      <c r="O11" s="1">
        <f t="shared" ref="O11:O22" si="7">IF(INDEX(Quartile_3,MATCH(Target_Code&amp;$A11,Code_Date,0))=0,1/0,INDEX(Quartile_3,MATCH(Target_Code&amp;$A11,Code_Date,0)))</f>
        <v>22</v>
      </c>
    </row>
    <row r="12" spans="1:17" x14ac:dyDescent="0.25">
      <c r="A12" s="1">
        <f>INDEX(Month_List,2)</f>
        <v>43831</v>
      </c>
      <c r="B12" s="1" t="str">
        <f t="shared" ref="B12:B22" si="8">TEXT(A12,"mmm-yy")</f>
        <v>Jan-20</v>
      </c>
      <c r="C12" s="1">
        <f t="shared" ref="C12:C22" si="9">INDEX(No_Harm,MATCH(Target_Code&amp;$A12,Code_Date,0))</f>
        <v>1200</v>
      </c>
      <c r="D12" s="1">
        <f t="shared" si="0"/>
        <v>430</v>
      </c>
      <c r="E12" s="1">
        <f t="shared" si="1"/>
        <v>205</v>
      </c>
      <c r="F12" s="1">
        <f t="shared" si="2"/>
        <v>0</v>
      </c>
      <c r="G12" s="1">
        <f t="shared" si="3"/>
        <v>0</v>
      </c>
      <c r="H12" s="1">
        <f t="shared" si="4"/>
        <v>1835</v>
      </c>
      <c r="K12" s="1">
        <f>INDEX(Month_List,2)</f>
        <v>43831</v>
      </c>
      <c r="L12" s="1" t="str">
        <f>TEXT(K12,"mmm-yy")</f>
        <v>Jan-20</v>
      </c>
      <c r="M12" s="1">
        <f t="shared" si="5"/>
        <v>11</v>
      </c>
      <c r="N12" s="1">
        <f t="shared" si="6"/>
        <v>16</v>
      </c>
      <c r="O12" s="1">
        <f t="shared" si="7"/>
        <v>24</v>
      </c>
      <c r="Q12" s="1" t="s">
        <v>20</v>
      </c>
    </row>
    <row r="13" spans="1:17" x14ac:dyDescent="0.25">
      <c r="A13" s="1">
        <f>INDEX(Month_List,3)</f>
        <v>43862</v>
      </c>
      <c r="B13" s="1" t="str">
        <f t="shared" si="8"/>
        <v>Feb-20</v>
      </c>
      <c r="C13" s="1">
        <f t="shared" si="9"/>
        <v>0</v>
      </c>
      <c r="D13" s="1">
        <f t="shared" si="0"/>
        <v>0</v>
      </c>
      <c r="E13" s="1">
        <f t="shared" si="1"/>
        <v>0</v>
      </c>
      <c r="F13" s="1">
        <f t="shared" si="2"/>
        <v>0</v>
      </c>
      <c r="G13" s="1">
        <f t="shared" si="3"/>
        <v>0</v>
      </c>
      <c r="H13" s="1">
        <f t="shared" si="4"/>
        <v>0</v>
      </c>
      <c r="K13" s="1">
        <f>INDEX(Month_List,3)</f>
        <v>43862</v>
      </c>
      <c r="L13" s="1" t="str">
        <f>TEXT(K13,"mmm-yy")</f>
        <v>Feb-20</v>
      </c>
      <c r="M13" s="1" t="e">
        <f t="shared" si="5"/>
        <v>#DIV/0!</v>
      </c>
      <c r="N13" s="1" t="e">
        <f t="shared" si="6"/>
        <v>#DIV/0!</v>
      </c>
      <c r="O13" s="1" t="e">
        <f t="shared" si="7"/>
        <v>#DIV/0!</v>
      </c>
    </row>
    <row r="14" spans="1:17" x14ac:dyDescent="0.25">
      <c r="A14" s="1">
        <f>INDEX(Month_List,4)</f>
        <v>43891</v>
      </c>
      <c r="B14" s="1" t="str">
        <f t="shared" si="8"/>
        <v>Mar-20</v>
      </c>
      <c r="C14" s="1">
        <f t="shared" si="9"/>
        <v>1525</v>
      </c>
      <c r="D14" s="1">
        <f t="shared" si="0"/>
        <v>571</v>
      </c>
      <c r="E14" s="1">
        <f t="shared" si="1"/>
        <v>293</v>
      </c>
      <c r="F14" s="1">
        <f t="shared" si="2"/>
        <v>10</v>
      </c>
      <c r="G14" s="1">
        <f t="shared" si="3"/>
        <v>3</v>
      </c>
      <c r="H14" s="1">
        <f t="shared" si="4"/>
        <v>2402</v>
      </c>
      <c r="K14" s="1">
        <f>INDEX(Month_List,4)</f>
        <v>43891</v>
      </c>
      <c r="L14" s="1" t="str">
        <f t="shared" ref="L14:L22" si="10">TEXT(K14,"mmm-yy")</f>
        <v>Mar-20</v>
      </c>
      <c r="M14" s="1">
        <f t="shared" si="5"/>
        <v>16</v>
      </c>
      <c r="N14" s="1">
        <f t="shared" si="6"/>
        <v>27</v>
      </c>
      <c r="O14" s="1">
        <f t="shared" si="7"/>
        <v>37</v>
      </c>
    </row>
    <row r="15" spans="1:17" x14ac:dyDescent="0.25">
      <c r="A15" s="1">
        <f>INDEX(Month_List,5)</f>
        <v>43922</v>
      </c>
      <c r="B15" s="1" t="str">
        <f t="shared" si="8"/>
        <v>Apr-20</v>
      </c>
      <c r="C15" s="1">
        <f t="shared" si="9"/>
        <v>600</v>
      </c>
      <c r="D15" s="1">
        <f t="shared" si="0"/>
        <v>195</v>
      </c>
      <c r="E15" s="1">
        <f t="shared" si="1"/>
        <v>113</v>
      </c>
      <c r="F15" s="1">
        <f t="shared" si="2"/>
        <v>0</v>
      </c>
      <c r="G15" s="1">
        <f t="shared" si="3"/>
        <v>0</v>
      </c>
      <c r="H15" s="1">
        <f t="shared" si="4"/>
        <v>908</v>
      </c>
      <c r="K15" s="1">
        <f>INDEX(Month_List,5)</f>
        <v>43922</v>
      </c>
      <c r="L15" s="1" t="str">
        <f t="shared" si="10"/>
        <v>Apr-20</v>
      </c>
      <c r="M15" s="1">
        <f t="shared" si="5"/>
        <v>17</v>
      </c>
      <c r="N15" s="1">
        <f t="shared" si="6"/>
        <v>26</v>
      </c>
      <c r="O15" s="1">
        <f t="shared" si="7"/>
        <v>42</v>
      </c>
    </row>
    <row r="16" spans="1:17" x14ac:dyDescent="0.25">
      <c r="A16" s="1">
        <f>INDEX(Month_List,6)</f>
        <v>43952</v>
      </c>
      <c r="B16" s="1" t="str">
        <f t="shared" si="8"/>
        <v>May-20</v>
      </c>
      <c r="C16" s="1">
        <f t="shared" si="9"/>
        <v>1129</v>
      </c>
      <c r="D16" s="1">
        <f t="shared" si="0"/>
        <v>489</v>
      </c>
      <c r="E16" s="1">
        <f t="shared" si="1"/>
        <v>287</v>
      </c>
      <c r="F16" s="1">
        <f t="shared" si="2"/>
        <v>3</v>
      </c>
      <c r="G16" s="1">
        <f t="shared" si="3"/>
        <v>5</v>
      </c>
      <c r="H16" s="1">
        <f t="shared" si="4"/>
        <v>1913</v>
      </c>
      <c r="K16" s="1">
        <f>INDEX(Month_List,6)</f>
        <v>43952</v>
      </c>
      <c r="L16" s="1" t="str">
        <f t="shared" si="10"/>
        <v>May-20</v>
      </c>
      <c r="M16" s="1">
        <f t="shared" si="5"/>
        <v>8</v>
      </c>
      <c r="N16" s="1">
        <f t="shared" si="6"/>
        <v>15</v>
      </c>
      <c r="O16" s="1">
        <f t="shared" si="7"/>
        <v>39</v>
      </c>
    </row>
    <row r="17" spans="1:15" x14ac:dyDescent="0.25">
      <c r="A17" s="1">
        <f>INDEX(Month_List,7)</f>
        <v>43983</v>
      </c>
      <c r="B17" s="1" t="str">
        <f t="shared" si="8"/>
        <v>Jun-20</v>
      </c>
      <c r="C17" s="1">
        <f t="shared" si="9"/>
        <v>715</v>
      </c>
      <c r="D17" s="1">
        <f t="shared" si="0"/>
        <v>284</v>
      </c>
      <c r="E17" s="1">
        <f t="shared" si="1"/>
        <v>203</v>
      </c>
      <c r="F17" s="1">
        <f t="shared" si="2"/>
        <v>0</v>
      </c>
      <c r="G17" s="1">
        <f t="shared" si="3"/>
        <v>0</v>
      </c>
      <c r="H17" s="1">
        <f t="shared" si="4"/>
        <v>1202</v>
      </c>
      <c r="K17" s="1">
        <f>INDEX(Month_List,7)</f>
        <v>43983</v>
      </c>
      <c r="L17" s="1" t="str">
        <f t="shared" si="10"/>
        <v>Jun-20</v>
      </c>
      <c r="M17" s="1">
        <f t="shared" si="5"/>
        <v>5</v>
      </c>
      <c r="N17" s="1">
        <f t="shared" si="6"/>
        <v>9</v>
      </c>
      <c r="O17" s="1">
        <f t="shared" si="7"/>
        <v>18</v>
      </c>
    </row>
    <row r="18" spans="1:15" x14ac:dyDescent="0.25">
      <c r="A18" s="1">
        <f>INDEX(Month_List,8)</f>
        <v>44013</v>
      </c>
      <c r="B18" s="1" t="str">
        <f t="shared" si="8"/>
        <v>Jul-20</v>
      </c>
      <c r="C18" s="1">
        <f t="shared" si="9"/>
        <v>616</v>
      </c>
      <c r="D18" s="1">
        <f t="shared" si="0"/>
        <v>240</v>
      </c>
      <c r="E18" s="1">
        <f t="shared" si="1"/>
        <v>158</v>
      </c>
      <c r="F18" s="1">
        <f t="shared" si="2"/>
        <v>0</v>
      </c>
      <c r="G18" s="1">
        <f t="shared" si="3"/>
        <v>0</v>
      </c>
      <c r="H18" s="1">
        <f t="shared" si="4"/>
        <v>1014</v>
      </c>
      <c r="K18" s="1">
        <f>INDEX(Month_List,8)</f>
        <v>44013</v>
      </c>
      <c r="L18" s="1" t="str">
        <f t="shared" si="10"/>
        <v>Jul-20</v>
      </c>
      <c r="M18" s="1">
        <f t="shared" si="5"/>
        <v>6</v>
      </c>
      <c r="N18" s="1">
        <f t="shared" si="6"/>
        <v>9</v>
      </c>
      <c r="O18" s="1">
        <f t="shared" si="7"/>
        <v>14</v>
      </c>
    </row>
    <row r="19" spans="1:15" x14ac:dyDescent="0.25">
      <c r="A19" s="1">
        <f>INDEX(Month_List,9)</f>
        <v>44044</v>
      </c>
      <c r="B19" s="1" t="str">
        <f t="shared" si="8"/>
        <v>Aug-20</v>
      </c>
      <c r="C19" s="1">
        <f t="shared" si="9"/>
        <v>1106</v>
      </c>
      <c r="D19" s="1">
        <f t="shared" si="0"/>
        <v>475</v>
      </c>
      <c r="E19" s="1">
        <f t="shared" si="1"/>
        <v>265</v>
      </c>
      <c r="F19" s="1">
        <f t="shared" si="2"/>
        <v>0</v>
      </c>
      <c r="G19" s="1">
        <f t="shared" si="3"/>
        <v>0</v>
      </c>
      <c r="H19" s="1">
        <f t="shared" si="4"/>
        <v>1846</v>
      </c>
      <c r="K19" s="1">
        <f>INDEX(Month_List,9)</f>
        <v>44044</v>
      </c>
      <c r="L19" s="1" t="str">
        <f t="shared" si="10"/>
        <v>Aug-20</v>
      </c>
      <c r="M19" s="1">
        <f t="shared" si="5"/>
        <v>9</v>
      </c>
      <c r="N19" s="1">
        <f t="shared" si="6"/>
        <v>16</v>
      </c>
      <c r="O19" s="1">
        <f t="shared" si="7"/>
        <v>23</v>
      </c>
    </row>
    <row r="20" spans="1:15" x14ac:dyDescent="0.25">
      <c r="A20" s="1">
        <f>INDEX(Month_List,10)</f>
        <v>44075</v>
      </c>
      <c r="B20" s="1" t="str">
        <f t="shared" si="8"/>
        <v>Sep-20</v>
      </c>
      <c r="C20" s="1">
        <f t="shared" si="9"/>
        <v>742</v>
      </c>
      <c r="D20" s="1">
        <f t="shared" si="0"/>
        <v>307</v>
      </c>
      <c r="E20" s="1">
        <f t="shared" si="1"/>
        <v>154</v>
      </c>
      <c r="F20" s="1">
        <f t="shared" si="2"/>
        <v>12</v>
      </c>
      <c r="G20" s="1">
        <f t="shared" si="3"/>
        <v>9</v>
      </c>
      <c r="H20" s="1">
        <f t="shared" si="4"/>
        <v>1224</v>
      </c>
      <c r="K20" s="1">
        <f>INDEX(Month_List,10)</f>
        <v>44075</v>
      </c>
      <c r="L20" s="1" t="str">
        <f t="shared" si="10"/>
        <v>Sep-20</v>
      </c>
      <c r="M20" s="1">
        <f t="shared" si="5"/>
        <v>6</v>
      </c>
      <c r="N20" s="1">
        <f t="shared" si="6"/>
        <v>10</v>
      </c>
      <c r="O20" s="1">
        <f t="shared" si="7"/>
        <v>17</v>
      </c>
    </row>
    <row r="21" spans="1:15" x14ac:dyDescent="0.25">
      <c r="A21" s="1">
        <f>INDEX(Month_List,11)</f>
        <v>44105</v>
      </c>
      <c r="B21" s="1" t="str">
        <f t="shared" si="8"/>
        <v>Oct-20</v>
      </c>
      <c r="C21" s="1">
        <f t="shared" si="9"/>
        <v>0</v>
      </c>
      <c r="D21" s="1">
        <f t="shared" si="0"/>
        <v>0</v>
      </c>
      <c r="E21" s="1">
        <f t="shared" si="1"/>
        <v>0</v>
      </c>
      <c r="F21" s="1">
        <f t="shared" si="2"/>
        <v>0</v>
      </c>
      <c r="G21" s="1">
        <f t="shared" si="3"/>
        <v>0</v>
      </c>
      <c r="H21" s="1">
        <f t="shared" si="4"/>
        <v>0</v>
      </c>
      <c r="K21" s="1">
        <f>INDEX(Month_List,11)</f>
        <v>44105</v>
      </c>
      <c r="L21" s="1" t="str">
        <f t="shared" si="10"/>
        <v>Oct-20</v>
      </c>
      <c r="M21" s="1" t="e">
        <f t="shared" si="5"/>
        <v>#DIV/0!</v>
      </c>
      <c r="N21" s="1" t="e">
        <f t="shared" si="6"/>
        <v>#DIV/0!</v>
      </c>
      <c r="O21" s="1" t="e">
        <f t="shared" si="7"/>
        <v>#DIV/0!</v>
      </c>
    </row>
    <row r="22" spans="1:15" x14ac:dyDescent="0.25">
      <c r="A22" s="1">
        <f>INDEX(Month_List,12)</f>
        <v>44136</v>
      </c>
      <c r="B22" s="1" t="str">
        <f t="shared" si="8"/>
        <v>Nov-20</v>
      </c>
      <c r="C22" s="1">
        <f t="shared" si="9"/>
        <v>1699</v>
      </c>
      <c r="D22" s="1">
        <f t="shared" si="0"/>
        <v>625</v>
      </c>
      <c r="E22" s="1">
        <f t="shared" si="1"/>
        <v>669</v>
      </c>
      <c r="F22" s="1">
        <f t="shared" si="2"/>
        <v>8</v>
      </c>
      <c r="G22" s="1">
        <f t="shared" si="3"/>
        <v>0</v>
      </c>
      <c r="H22" s="1">
        <f t="shared" si="4"/>
        <v>3001</v>
      </c>
      <c r="K22" s="1">
        <f>INDEX(Month_List,12)</f>
        <v>44136</v>
      </c>
      <c r="L22" s="1" t="str">
        <f t="shared" si="10"/>
        <v>Nov-20</v>
      </c>
      <c r="M22" s="1">
        <f t="shared" si="5"/>
        <v>9</v>
      </c>
      <c r="N22" s="1">
        <f t="shared" si="6"/>
        <v>19</v>
      </c>
      <c r="O22" s="1">
        <f t="shared" si="7"/>
        <v>32</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43800</v>
      </c>
      <c r="B27" s="1" t="str">
        <f>TEXT(A27,"mmm-yy")</f>
        <v>Dec-19</v>
      </c>
      <c r="C27" s="1">
        <f>IF(C$25="No harm against aggregate of all Degrees of Harm",C11, C11+D11+E11)</f>
        <v>414</v>
      </c>
      <c r="D27" s="1">
        <f>IF(C$25="No harm against aggregate of all Degrees of Harm",D11+E11+F11+G11,F11+G11)</f>
        <v>211</v>
      </c>
      <c r="L27" s="1" t="str">
        <f>B27</f>
        <v>Dec-19</v>
      </c>
      <c r="M27" s="1">
        <f>IF(L$25="No harm, Low harm, and Moderate harm",C11, E11)</f>
        <v>87</v>
      </c>
      <c r="N27" s="1">
        <f>IF(L$25="No harm, Low harm, and Moderate harm",D11, F11)</f>
        <v>0</v>
      </c>
      <c r="O27" s="1">
        <f>IF(L$25="No harm, Low harm, and Moderate harm",E11, G11)</f>
        <v>0</v>
      </c>
    </row>
    <row r="28" spans="1:15" x14ac:dyDescent="0.25">
      <c r="A28" s="1">
        <f>INDEX(Month_List,2)</f>
        <v>43831</v>
      </c>
      <c r="B28" s="1" t="str">
        <f t="shared" ref="B28:B38" si="11">TEXT(A28,"mmm-yy")</f>
        <v>Jan-20</v>
      </c>
      <c r="C28" s="1">
        <f t="shared" ref="C28:C38" si="12">IF(C$25="No harm against aggregate of all Degrees of Harm",C12, C12+D12+E12)</f>
        <v>1200</v>
      </c>
      <c r="D28" s="1">
        <f t="shared" ref="D28:D38" si="13">IF(C$25="No harm against aggregate of all Degrees of Harm",D12+E12+F12+G12,F12+G12)</f>
        <v>635</v>
      </c>
      <c r="L28" s="1" t="str">
        <f t="shared" ref="L28:L38" si="14">B28</f>
        <v>Jan-20</v>
      </c>
      <c r="M28" s="1">
        <f t="shared" ref="M28:M38" si="15">IF(L$25="No harm, Low harm, and Moderate harm",C12, E12)</f>
        <v>205</v>
      </c>
      <c r="N28" s="1">
        <f t="shared" ref="N28:N38" si="16">IF(L$25="No harm, Low harm, and Moderate harm",D12, F12)</f>
        <v>0</v>
      </c>
      <c r="O28" s="1">
        <f t="shared" ref="O28:O38" si="17">IF(L$25="No harm, Low harm, and Moderate harm",E12, G12)</f>
        <v>0</v>
      </c>
    </row>
    <row r="29" spans="1:15" x14ac:dyDescent="0.25">
      <c r="A29" s="1">
        <f>INDEX(Month_List,3)</f>
        <v>43862</v>
      </c>
      <c r="B29" s="1" t="str">
        <f t="shared" si="11"/>
        <v>Feb-20</v>
      </c>
      <c r="C29" s="1">
        <f t="shared" si="12"/>
        <v>0</v>
      </c>
      <c r="D29" s="1">
        <f t="shared" si="13"/>
        <v>0</v>
      </c>
      <c r="L29" s="1" t="str">
        <f t="shared" si="14"/>
        <v>Feb-20</v>
      </c>
      <c r="M29" s="1">
        <f t="shared" si="15"/>
        <v>0</v>
      </c>
      <c r="N29" s="1">
        <f t="shared" si="16"/>
        <v>0</v>
      </c>
      <c r="O29" s="1">
        <f t="shared" si="17"/>
        <v>0</v>
      </c>
    </row>
    <row r="30" spans="1:15" x14ac:dyDescent="0.25">
      <c r="A30" s="1">
        <f>INDEX(Month_List,4)</f>
        <v>43891</v>
      </c>
      <c r="B30" s="1" t="str">
        <f t="shared" si="11"/>
        <v>Mar-20</v>
      </c>
      <c r="C30" s="1">
        <f t="shared" si="12"/>
        <v>1525</v>
      </c>
      <c r="D30" s="1">
        <f t="shared" si="13"/>
        <v>877</v>
      </c>
      <c r="L30" s="1" t="str">
        <f t="shared" si="14"/>
        <v>Mar-20</v>
      </c>
      <c r="M30" s="1">
        <f t="shared" si="15"/>
        <v>293</v>
      </c>
      <c r="N30" s="1">
        <f t="shared" si="16"/>
        <v>10</v>
      </c>
      <c r="O30" s="1">
        <f t="shared" si="17"/>
        <v>3</v>
      </c>
    </row>
    <row r="31" spans="1:15" x14ac:dyDescent="0.25">
      <c r="A31" s="1">
        <f>INDEX(Month_List,5)</f>
        <v>43922</v>
      </c>
      <c r="B31" s="1" t="str">
        <f t="shared" si="11"/>
        <v>Apr-20</v>
      </c>
      <c r="C31" s="1">
        <f t="shared" si="12"/>
        <v>600</v>
      </c>
      <c r="D31" s="1">
        <f t="shared" si="13"/>
        <v>308</v>
      </c>
      <c r="L31" s="1" t="str">
        <f t="shared" si="14"/>
        <v>Apr-20</v>
      </c>
      <c r="M31" s="1">
        <f t="shared" si="15"/>
        <v>113</v>
      </c>
      <c r="N31" s="1">
        <f t="shared" si="16"/>
        <v>0</v>
      </c>
      <c r="O31" s="1">
        <f t="shared" si="17"/>
        <v>0</v>
      </c>
    </row>
    <row r="32" spans="1:15" x14ac:dyDescent="0.25">
      <c r="A32" s="1">
        <f>INDEX(Month_List,6)</f>
        <v>43952</v>
      </c>
      <c r="B32" s="1" t="str">
        <f t="shared" si="11"/>
        <v>May-20</v>
      </c>
      <c r="C32" s="1">
        <f t="shared" si="12"/>
        <v>1129</v>
      </c>
      <c r="D32" s="1">
        <f t="shared" si="13"/>
        <v>784</v>
      </c>
      <c r="L32" s="1" t="str">
        <f t="shared" si="14"/>
        <v>May-20</v>
      </c>
      <c r="M32" s="1">
        <f t="shared" si="15"/>
        <v>287</v>
      </c>
      <c r="N32" s="1">
        <f t="shared" si="16"/>
        <v>3</v>
      </c>
      <c r="O32" s="1">
        <f t="shared" si="17"/>
        <v>5</v>
      </c>
    </row>
    <row r="33" spans="1:24" x14ac:dyDescent="0.25">
      <c r="A33" s="1">
        <f>INDEX(Month_List,7)</f>
        <v>43983</v>
      </c>
      <c r="B33" s="1" t="str">
        <f t="shared" si="11"/>
        <v>Jun-20</v>
      </c>
      <c r="C33" s="1">
        <f t="shared" si="12"/>
        <v>715</v>
      </c>
      <c r="D33" s="1">
        <f t="shared" si="13"/>
        <v>487</v>
      </c>
      <c r="L33" s="1" t="str">
        <f t="shared" si="14"/>
        <v>Jun-20</v>
      </c>
      <c r="M33" s="1">
        <f t="shared" si="15"/>
        <v>203</v>
      </c>
      <c r="N33" s="1">
        <f t="shared" si="16"/>
        <v>0</v>
      </c>
      <c r="O33" s="1">
        <f t="shared" si="17"/>
        <v>0</v>
      </c>
    </row>
    <row r="34" spans="1:24" x14ac:dyDescent="0.25">
      <c r="A34" s="1">
        <f>INDEX(Month_List,8)</f>
        <v>44013</v>
      </c>
      <c r="B34" s="1" t="str">
        <f t="shared" si="11"/>
        <v>Jul-20</v>
      </c>
      <c r="C34" s="1">
        <f t="shared" si="12"/>
        <v>616</v>
      </c>
      <c r="D34" s="1">
        <f t="shared" si="13"/>
        <v>398</v>
      </c>
      <c r="L34" s="1" t="str">
        <f t="shared" si="14"/>
        <v>Jul-20</v>
      </c>
      <c r="M34" s="1">
        <f t="shared" si="15"/>
        <v>158</v>
      </c>
      <c r="N34" s="1">
        <f t="shared" si="16"/>
        <v>0</v>
      </c>
      <c r="O34" s="1">
        <f t="shared" si="17"/>
        <v>0</v>
      </c>
    </row>
    <row r="35" spans="1:24" x14ac:dyDescent="0.25">
      <c r="A35" s="1">
        <f>INDEX(Month_List,9)</f>
        <v>44044</v>
      </c>
      <c r="B35" s="1" t="str">
        <f t="shared" si="11"/>
        <v>Aug-20</v>
      </c>
      <c r="C35" s="1">
        <f t="shared" si="12"/>
        <v>1106</v>
      </c>
      <c r="D35" s="1">
        <f t="shared" si="13"/>
        <v>740</v>
      </c>
      <c r="L35" s="1" t="str">
        <f t="shared" si="14"/>
        <v>Aug-20</v>
      </c>
      <c r="M35" s="1">
        <f t="shared" si="15"/>
        <v>265</v>
      </c>
      <c r="N35" s="1">
        <f t="shared" si="16"/>
        <v>0</v>
      </c>
      <c r="O35" s="1">
        <f t="shared" si="17"/>
        <v>0</v>
      </c>
    </row>
    <row r="36" spans="1:24" x14ac:dyDescent="0.25">
      <c r="A36" s="1">
        <f>INDEX(Month_List,10)</f>
        <v>44075</v>
      </c>
      <c r="B36" s="1" t="str">
        <f t="shared" si="11"/>
        <v>Sep-20</v>
      </c>
      <c r="C36" s="1">
        <f t="shared" si="12"/>
        <v>742</v>
      </c>
      <c r="D36" s="1">
        <f t="shared" si="13"/>
        <v>482</v>
      </c>
      <c r="L36" s="1" t="str">
        <f t="shared" si="14"/>
        <v>Sep-20</v>
      </c>
      <c r="M36" s="1">
        <f t="shared" si="15"/>
        <v>154</v>
      </c>
      <c r="N36" s="1">
        <f t="shared" si="16"/>
        <v>12</v>
      </c>
      <c r="O36" s="1">
        <f t="shared" si="17"/>
        <v>9</v>
      </c>
    </row>
    <row r="37" spans="1:24" x14ac:dyDescent="0.25">
      <c r="A37" s="1">
        <f>INDEX(Month_List,11)</f>
        <v>44105</v>
      </c>
      <c r="B37" s="1" t="str">
        <f t="shared" si="11"/>
        <v>Oct-20</v>
      </c>
      <c r="C37" s="1">
        <f t="shared" si="12"/>
        <v>0</v>
      </c>
      <c r="D37" s="1">
        <f t="shared" si="13"/>
        <v>0</v>
      </c>
      <c r="L37" s="1" t="str">
        <f t="shared" si="14"/>
        <v>Oct-20</v>
      </c>
      <c r="M37" s="1">
        <f t="shared" si="15"/>
        <v>0</v>
      </c>
      <c r="N37" s="1">
        <f t="shared" si="16"/>
        <v>0</v>
      </c>
      <c r="O37" s="1">
        <f t="shared" si="17"/>
        <v>0</v>
      </c>
    </row>
    <row r="38" spans="1:24" x14ac:dyDescent="0.25">
      <c r="A38" s="1">
        <f>INDEX(Month_List,12)</f>
        <v>44136</v>
      </c>
      <c r="B38" s="1" t="str">
        <f t="shared" si="11"/>
        <v>Nov-20</v>
      </c>
      <c r="C38" s="1">
        <f t="shared" si="12"/>
        <v>1699</v>
      </c>
      <c r="D38" s="1">
        <f t="shared" si="13"/>
        <v>1302</v>
      </c>
      <c r="L38" s="1" t="str">
        <f t="shared" si="14"/>
        <v>Nov-20</v>
      </c>
      <c r="M38" s="1">
        <f t="shared" si="15"/>
        <v>669</v>
      </c>
      <c r="N38" s="1">
        <f t="shared" si="16"/>
        <v>8</v>
      </c>
      <c r="O38" s="1">
        <f t="shared" si="17"/>
        <v>0</v>
      </c>
    </row>
    <row r="41" spans="1:24" x14ac:dyDescent="0.25">
      <c r="A41" s="1" t="s">
        <v>56</v>
      </c>
    </row>
    <row r="42" spans="1:24" x14ac:dyDescent="0.25">
      <c r="B42" s="5" t="str">
        <f>S55</f>
        <v>Dec-19 - May-20</v>
      </c>
      <c r="C42" s="5" t="str">
        <f>S56</f>
        <v>Jun-20 - Nov-20</v>
      </c>
      <c r="H42" s="1" t="str">
        <f>"Where IN01 &gt;= "&amp;Q46&amp;" and not blank"</f>
        <v>Where IN01 &gt;= Jun-20 and not blank</v>
      </c>
      <c r="T42" s="1" t="s">
        <v>61</v>
      </c>
      <c r="U42" s="1" t="s">
        <v>57</v>
      </c>
      <c r="V42" s="1" t="s">
        <v>58</v>
      </c>
      <c r="W42" s="1" t="s">
        <v>59</v>
      </c>
      <c r="X42" s="1" t="s">
        <v>60</v>
      </c>
    </row>
    <row r="43" spans="1:24" x14ac:dyDescent="0.25">
      <c r="A43" s="1" t="s">
        <v>60</v>
      </c>
      <c r="B43" s="1">
        <f>SUM(X55-W55)</f>
        <v>53</v>
      </c>
      <c r="C43" s="1">
        <f>SUM(X56-W56)</f>
        <v>44</v>
      </c>
      <c r="I43" s="1" t="s">
        <v>61</v>
      </c>
      <c r="J43" s="1" t="s">
        <v>57</v>
      </c>
      <c r="K43" s="1" t="s">
        <v>58</v>
      </c>
      <c r="L43" s="1" t="s">
        <v>59</v>
      </c>
      <c r="M43" s="1" t="s">
        <v>60</v>
      </c>
      <c r="O43" s="1" t="s">
        <v>63</v>
      </c>
      <c r="R43" s="1">
        <f t="shared" ref="R43:R54" si="18">A27</f>
        <v>43800</v>
      </c>
      <c r="S43" s="1" t="str">
        <f t="shared" ref="S43:S54" si="19">B27</f>
        <v>Dec-19</v>
      </c>
      <c r="T43" s="1">
        <f t="shared" ref="T43:T54" si="20">INDEX(BP_min,MATCH(Target_Code&amp;$A11,Code_Date,0))</f>
        <v>4</v>
      </c>
      <c r="U43" s="1">
        <f t="shared" ref="U43:U54" si="21">INDEX(BP_LQ,MATCH(Target_Code&amp;$A11,Code_Date,0))</f>
        <v>9</v>
      </c>
      <c r="V43" s="1">
        <f t="shared" ref="V43:V54" si="22">INDEX(BP_med,MATCH(Target_Code&amp;$A11,Code_Date,0))</f>
        <v>4</v>
      </c>
      <c r="W43" s="1">
        <f t="shared" ref="W43:W54" si="23">INDEX(BP_UQ,MATCH(Target_Code&amp;$A11,Code_Date,0))</f>
        <v>9</v>
      </c>
      <c r="X43" s="1">
        <f t="shared" ref="X43:X54" si="24">INDEX(BP_max,MATCH(Target_Code&amp;$A11,Code_Date,0))</f>
        <v>20</v>
      </c>
    </row>
    <row r="44" spans="1:24" x14ac:dyDescent="0.25">
      <c r="A44" s="1" t="s">
        <v>57</v>
      </c>
      <c r="B44" s="1">
        <f>U55</f>
        <v>0</v>
      </c>
      <c r="C44" s="1">
        <f>U56</f>
        <v>0</v>
      </c>
      <c r="H44" s="1" t="s">
        <v>51</v>
      </c>
      <c r="O44" s="1" t="s">
        <v>64</v>
      </c>
      <c r="P44" s="5">
        <f>HLOOKUP("Date",Quartile,2,FALSE)</f>
        <v>43800</v>
      </c>
      <c r="Q44" s="29" t="str">
        <f>TEXT(P44,"mmm-yy")</f>
        <v>Dec-19</v>
      </c>
      <c r="R44" s="1">
        <f t="shared" si="18"/>
        <v>43831</v>
      </c>
      <c r="S44" s="1" t="str">
        <f t="shared" si="19"/>
        <v>Jan-20</v>
      </c>
      <c r="T44" s="1">
        <f t="shared" si="20"/>
        <v>7</v>
      </c>
      <c r="U44" s="1">
        <f t="shared" si="21"/>
        <v>11</v>
      </c>
      <c r="V44" s="1">
        <f t="shared" si="22"/>
        <v>5</v>
      </c>
      <c r="W44" s="1">
        <f t="shared" si="23"/>
        <v>8</v>
      </c>
      <c r="X44" s="1">
        <f t="shared" si="24"/>
        <v>26</v>
      </c>
    </row>
    <row r="45" spans="1:24" x14ac:dyDescent="0.25">
      <c r="A45" s="1" t="s">
        <v>58</v>
      </c>
      <c r="B45" s="1">
        <f>SUM(V55-U55)</f>
        <v>6</v>
      </c>
      <c r="C45" s="1">
        <f>SUM(V56-U56)</f>
        <v>4</v>
      </c>
      <c r="H45" s="1" t="s">
        <v>62</v>
      </c>
      <c r="P45" s="5">
        <f>HLOOKUP("Date",Quartile,7,FALSE)</f>
        <v>43952</v>
      </c>
      <c r="Q45" s="29" t="str">
        <f>TEXT(P45,"mmm-yy")</f>
        <v>May-20</v>
      </c>
      <c r="R45" s="1">
        <f t="shared" si="18"/>
        <v>43862</v>
      </c>
      <c r="S45" s="1" t="str">
        <f t="shared" si="19"/>
        <v>Feb-20</v>
      </c>
      <c r="T45" s="1">
        <f t="shared" si="20"/>
        <v>0</v>
      </c>
      <c r="U45" s="1">
        <f t="shared" si="21"/>
        <v>0</v>
      </c>
      <c r="V45" s="1">
        <f t="shared" si="22"/>
        <v>0</v>
      </c>
      <c r="W45" s="1">
        <f t="shared" si="23"/>
        <v>0</v>
      </c>
      <c r="X45" s="1">
        <f t="shared" si="24"/>
        <v>0</v>
      </c>
    </row>
    <row r="46" spans="1:24" x14ac:dyDescent="0.25">
      <c r="A46" s="1" t="s">
        <v>59</v>
      </c>
      <c r="B46" s="1">
        <f>SUM(W55-V55)</f>
        <v>-6</v>
      </c>
      <c r="C46" s="1">
        <f>SUM(W56-V56)</f>
        <v>-4</v>
      </c>
      <c r="O46" s="1" t="s">
        <v>65</v>
      </c>
      <c r="P46" s="5">
        <f>HLOOKUP("Date",Quartile,8,FALSE)</f>
        <v>43983</v>
      </c>
      <c r="Q46" s="29" t="str">
        <f>TEXT(P46,"mmm-yy")</f>
        <v>Jun-20</v>
      </c>
      <c r="R46" s="1">
        <f t="shared" si="18"/>
        <v>43891</v>
      </c>
      <c r="S46" s="1" t="str">
        <f t="shared" si="19"/>
        <v>Mar-20</v>
      </c>
      <c r="T46" s="1">
        <f t="shared" si="20"/>
        <v>10</v>
      </c>
      <c r="U46" s="1">
        <f t="shared" si="21"/>
        <v>16</v>
      </c>
      <c r="V46" s="1">
        <f t="shared" si="22"/>
        <v>11</v>
      </c>
      <c r="W46" s="1">
        <f t="shared" si="23"/>
        <v>10</v>
      </c>
      <c r="X46" s="1">
        <f t="shared" si="24"/>
        <v>31</v>
      </c>
    </row>
    <row r="47" spans="1:24" x14ac:dyDescent="0.25">
      <c r="A47" s="1" t="s">
        <v>61</v>
      </c>
      <c r="B47" s="1">
        <f>SUM(U55-T55)</f>
        <v>0</v>
      </c>
      <c r="C47" s="1">
        <f>SUM(U56-T56)</f>
        <v>0</v>
      </c>
      <c r="P47" s="5">
        <f>HLOOKUP("Date",Quartile,13,FALSE)</f>
        <v>44136</v>
      </c>
      <c r="Q47" s="29" t="str">
        <f>TEXT(P47,"mmm-yy")</f>
        <v>Nov-20</v>
      </c>
      <c r="R47" s="1">
        <f t="shared" si="18"/>
        <v>43922</v>
      </c>
      <c r="S47" s="1" t="str">
        <f t="shared" si="19"/>
        <v>Apr-20</v>
      </c>
      <c r="T47" s="1">
        <f t="shared" si="20"/>
        <v>5</v>
      </c>
      <c r="U47" s="1">
        <f t="shared" si="21"/>
        <v>17</v>
      </c>
      <c r="V47" s="1">
        <f t="shared" si="22"/>
        <v>9</v>
      </c>
      <c r="W47" s="1">
        <f t="shared" si="23"/>
        <v>16</v>
      </c>
      <c r="X47" s="1">
        <f t="shared" si="24"/>
        <v>36</v>
      </c>
    </row>
    <row r="48" spans="1:24" x14ac:dyDescent="0.25">
      <c r="R48" s="1">
        <f t="shared" si="18"/>
        <v>43952</v>
      </c>
      <c r="S48" s="1" t="str">
        <f t="shared" si="19"/>
        <v>May-20</v>
      </c>
      <c r="T48" s="1">
        <f t="shared" si="20"/>
        <v>4</v>
      </c>
      <c r="U48" s="1">
        <f t="shared" si="21"/>
        <v>8</v>
      </c>
      <c r="V48" s="1">
        <f t="shared" si="22"/>
        <v>7</v>
      </c>
      <c r="W48" s="1">
        <f t="shared" si="23"/>
        <v>24</v>
      </c>
      <c r="X48" s="1">
        <f t="shared" si="24"/>
        <v>53</v>
      </c>
    </row>
    <row r="49" spans="1:24" x14ac:dyDescent="0.25">
      <c r="R49" s="1">
        <f t="shared" si="18"/>
        <v>43983</v>
      </c>
      <c r="S49" s="1" t="str">
        <f t="shared" si="19"/>
        <v>Jun-20</v>
      </c>
      <c r="T49" s="1">
        <f t="shared" si="20"/>
        <v>3</v>
      </c>
      <c r="U49" s="1">
        <f t="shared" si="21"/>
        <v>5</v>
      </c>
      <c r="V49" s="1">
        <f t="shared" si="22"/>
        <v>4</v>
      </c>
      <c r="W49" s="1">
        <f t="shared" si="23"/>
        <v>9</v>
      </c>
      <c r="X49" s="1">
        <f t="shared" si="24"/>
        <v>24</v>
      </c>
    </row>
    <row r="50" spans="1:24" x14ac:dyDescent="0.25">
      <c r="A50" s="32" t="s">
        <v>68</v>
      </c>
      <c r="B50" s="5"/>
      <c r="C50" s="5"/>
      <c r="R50" s="1">
        <f t="shared" si="18"/>
        <v>44013</v>
      </c>
      <c r="S50" s="1" t="str">
        <f t="shared" si="19"/>
        <v>Jul-20</v>
      </c>
      <c r="T50" s="1">
        <f t="shared" si="20"/>
        <v>2</v>
      </c>
      <c r="U50" s="1">
        <f t="shared" si="21"/>
        <v>6</v>
      </c>
      <c r="V50" s="1">
        <f t="shared" si="22"/>
        <v>3</v>
      </c>
      <c r="W50" s="1">
        <f t="shared" si="23"/>
        <v>5</v>
      </c>
      <c r="X50" s="1">
        <f t="shared" si="24"/>
        <v>18</v>
      </c>
    </row>
    <row r="51" spans="1:24" x14ac:dyDescent="0.25">
      <c r="A51" s="33"/>
      <c r="B51" s="33" t="s">
        <v>66</v>
      </c>
      <c r="C51" s="33" t="s">
        <v>67</v>
      </c>
      <c r="R51" s="1">
        <f t="shared" si="18"/>
        <v>44044</v>
      </c>
      <c r="S51" s="1" t="str">
        <f t="shared" si="19"/>
        <v>Aug-20</v>
      </c>
      <c r="T51" s="1">
        <f t="shared" si="20"/>
        <v>6</v>
      </c>
      <c r="U51" s="1">
        <f t="shared" si="21"/>
        <v>9</v>
      </c>
      <c r="V51" s="1">
        <f t="shared" si="22"/>
        <v>7</v>
      </c>
      <c r="W51" s="1">
        <f t="shared" si="23"/>
        <v>7</v>
      </c>
      <c r="X51" s="1">
        <f t="shared" si="24"/>
        <v>21</v>
      </c>
    </row>
    <row r="52" spans="1:24" x14ac:dyDescent="0.25">
      <c r="A52" s="33" t="s">
        <v>60</v>
      </c>
      <c r="B52" s="33">
        <v>829</v>
      </c>
      <c r="C52" s="33">
        <v>817</v>
      </c>
      <c r="R52" s="1">
        <f t="shared" si="18"/>
        <v>44075</v>
      </c>
      <c r="S52" s="1" t="str">
        <f t="shared" si="19"/>
        <v>Sep-20</v>
      </c>
      <c r="T52" s="1">
        <f t="shared" si="20"/>
        <v>3</v>
      </c>
      <c r="U52" s="1">
        <f t="shared" si="21"/>
        <v>6</v>
      </c>
      <c r="V52" s="1">
        <f t="shared" si="22"/>
        <v>4</v>
      </c>
      <c r="W52" s="1">
        <f t="shared" si="23"/>
        <v>7</v>
      </c>
      <c r="X52" s="1">
        <f t="shared" si="24"/>
        <v>38</v>
      </c>
    </row>
    <row r="53" spans="1:24" x14ac:dyDescent="0.25">
      <c r="A53" s="33" t="s">
        <v>57</v>
      </c>
      <c r="B53" s="33">
        <v>12</v>
      </c>
      <c r="C53" s="33">
        <v>11</v>
      </c>
      <c r="R53" s="1">
        <f t="shared" si="18"/>
        <v>44105</v>
      </c>
      <c r="S53" s="1" t="str">
        <f t="shared" si="19"/>
        <v>Oct-20</v>
      </c>
      <c r="T53" s="1">
        <f t="shared" si="20"/>
        <v>0</v>
      </c>
      <c r="U53" s="1">
        <f t="shared" si="21"/>
        <v>0</v>
      </c>
      <c r="V53" s="1">
        <f t="shared" si="22"/>
        <v>0</v>
      </c>
      <c r="W53" s="1">
        <f t="shared" si="23"/>
        <v>0</v>
      </c>
      <c r="X53" s="1">
        <f t="shared" si="24"/>
        <v>0</v>
      </c>
    </row>
    <row r="54" spans="1:24" x14ac:dyDescent="0.25">
      <c r="A54" s="33" t="s">
        <v>58</v>
      </c>
      <c r="B54" s="33">
        <v>16</v>
      </c>
      <c r="C54" s="33">
        <v>16</v>
      </c>
      <c r="R54" s="1">
        <f t="shared" si="18"/>
        <v>44136</v>
      </c>
      <c r="S54" s="1" t="str">
        <f t="shared" si="19"/>
        <v>Nov-20</v>
      </c>
      <c r="T54" s="30">
        <f t="shared" si="20"/>
        <v>6</v>
      </c>
      <c r="U54" s="30">
        <f t="shared" si="21"/>
        <v>9</v>
      </c>
      <c r="V54" s="30">
        <f t="shared" si="22"/>
        <v>10</v>
      </c>
      <c r="W54" s="30">
        <f t="shared" si="23"/>
        <v>13</v>
      </c>
      <c r="X54" s="30">
        <f t="shared" si="24"/>
        <v>44</v>
      </c>
    </row>
    <row r="55" spans="1:24" x14ac:dyDescent="0.25">
      <c r="A55" s="33" t="s">
        <v>59</v>
      </c>
      <c r="B55" s="33">
        <v>34</v>
      </c>
      <c r="C55" s="33">
        <v>30</v>
      </c>
      <c r="S55" s="5" t="str">
        <f>Q44&amp;" - "&amp;Q45</f>
        <v>Dec-19 - May-20</v>
      </c>
      <c r="T55" s="1">
        <f>MIN(T43:T48)</f>
        <v>0</v>
      </c>
      <c r="U55" s="31"/>
      <c r="V55" s="1">
        <f>MEDIAN(V43:V48)</f>
        <v>6</v>
      </c>
      <c r="W55" s="31"/>
      <c r="X55" s="1">
        <f>MAX(X43:X48)</f>
        <v>53</v>
      </c>
    </row>
    <row r="56" spans="1:24" x14ac:dyDescent="0.25">
      <c r="A56" s="1" t="s">
        <v>61</v>
      </c>
      <c r="B56" s="1">
        <v>12</v>
      </c>
      <c r="C56" s="1">
        <v>11</v>
      </c>
      <c r="S56" s="5" t="str">
        <f>Q46&amp;" - "&amp;Q47</f>
        <v>Jun-20 - Nov-20</v>
      </c>
      <c r="T56" s="1">
        <f>MIN(T49:T54)</f>
        <v>0</v>
      </c>
      <c r="U56" s="31"/>
      <c r="V56" s="1">
        <f>MEDIAN(V49:V54)</f>
        <v>4</v>
      </c>
      <c r="W56" s="31"/>
      <c r="X56" s="1">
        <f>MAX(X49:X54)</f>
        <v>44</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3" t="s">
        <v>80</v>
      </c>
      <c r="B1" s="33" t="s">
        <v>81</v>
      </c>
      <c r="C1" s="5">
        <v>43800</v>
      </c>
      <c r="F1" t="s">
        <v>62</v>
      </c>
    </row>
    <row r="2" spans="1:6" x14ac:dyDescent="0.25">
      <c r="A2" s="33" t="s">
        <v>82</v>
      </c>
      <c r="B2" s="33" t="s">
        <v>83</v>
      </c>
      <c r="C2" s="5">
        <v>43831</v>
      </c>
    </row>
    <row r="3" spans="1:6" x14ac:dyDescent="0.25">
      <c r="A3" s="33" t="s">
        <v>84</v>
      </c>
      <c r="B3" s="33" t="s">
        <v>85</v>
      </c>
      <c r="C3" s="5">
        <v>43862</v>
      </c>
    </row>
    <row r="4" spans="1:6" x14ac:dyDescent="0.25">
      <c r="A4" s="33" t="s">
        <v>86</v>
      </c>
      <c r="B4" s="33" t="s">
        <v>87</v>
      </c>
      <c r="C4" s="5">
        <v>43891</v>
      </c>
    </row>
    <row r="5" spans="1:6" x14ac:dyDescent="0.25">
      <c r="A5" s="33" t="s">
        <v>88</v>
      </c>
      <c r="B5" s="33" t="s">
        <v>89</v>
      </c>
      <c r="C5" s="5">
        <v>43922</v>
      </c>
    </row>
    <row r="6" spans="1:6" x14ac:dyDescent="0.25">
      <c r="A6" s="33" t="s">
        <v>90</v>
      </c>
      <c r="B6" s="33" t="s">
        <v>91</v>
      </c>
      <c r="C6" s="5">
        <v>43952</v>
      </c>
    </row>
    <row r="7" spans="1:6" x14ac:dyDescent="0.25">
      <c r="A7" s="33" t="s">
        <v>92</v>
      </c>
      <c r="B7" s="33" t="s">
        <v>93</v>
      </c>
      <c r="C7" s="5">
        <v>43983</v>
      </c>
    </row>
    <row r="8" spans="1:6" x14ac:dyDescent="0.25">
      <c r="A8" s="33" t="s">
        <v>94</v>
      </c>
      <c r="B8" s="33" t="s">
        <v>95</v>
      </c>
      <c r="C8" s="5">
        <v>44013</v>
      </c>
    </row>
    <row r="9" spans="1:6" x14ac:dyDescent="0.25">
      <c r="A9" s="33" t="s">
        <v>96</v>
      </c>
      <c r="B9" s="33" t="s">
        <v>97</v>
      </c>
      <c r="C9" s="5">
        <v>44044</v>
      </c>
    </row>
    <row r="10" spans="1:6" x14ac:dyDescent="0.25">
      <c r="A10" s="33"/>
      <c r="B10" s="33"/>
      <c r="C10" s="5">
        <v>44075</v>
      </c>
    </row>
    <row r="11" spans="1:6" x14ac:dyDescent="0.25">
      <c r="A11"/>
      <c r="B11"/>
      <c r="C11" s="5">
        <v>44105</v>
      </c>
    </row>
    <row r="12" spans="1:6" x14ac:dyDescent="0.25">
      <c r="A12"/>
      <c r="B12"/>
      <c r="C12" s="5">
        <v>44136</v>
      </c>
    </row>
    <row r="13" spans="1:6" x14ac:dyDescent="0.25">
      <c r="A13"/>
      <c r="B13"/>
      <c r="C13" s="33"/>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78</v>
      </c>
      <c r="J1" t="s">
        <v>29</v>
      </c>
      <c r="K1" t="s">
        <v>30</v>
      </c>
      <c r="L1" t="s">
        <v>31</v>
      </c>
      <c r="M1" t="s">
        <v>32</v>
      </c>
      <c r="N1" t="s">
        <v>33</v>
      </c>
      <c r="O1" t="s">
        <v>55</v>
      </c>
      <c r="P1" t="s">
        <v>54</v>
      </c>
      <c r="Q1" t="s">
        <v>79</v>
      </c>
      <c r="R1" t="s">
        <v>53</v>
      </c>
      <c r="S1" t="s">
        <v>52</v>
      </c>
      <c r="T1" t="s">
        <v>34</v>
      </c>
      <c r="U1" t="s">
        <v>35</v>
      </c>
      <c r="V1" t="s">
        <v>36</v>
      </c>
      <c r="W1" t="s">
        <v>37</v>
      </c>
    </row>
    <row r="2" spans="1:23" x14ac:dyDescent="0.25">
      <c r="A2" t="s">
        <v>80</v>
      </c>
      <c r="B2" t="s">
        <v>81</v>
      </c>
      <c r="C2" s="5">
        <v>43800</v>
      </c>
      <c r="D2">
        <v>414</v>
      </c>
      <c r="E2">
        <v>124</v>
      </c>
      <c r="F2">
        <v>87</v>
      </c>
      <c r="G2">
        <v>0</v>
      </c>
      <c r="H2">
        <v>0</v>
      </c>
      <c r="I2">
        <v>625</v>
      </c>
      <c r="J2">
        <v>5</v>
      </c>
      <c r="K2">
        <v>9</v>
      </c>
      <c r="L2">
        <v>13</v>
      </c>
      <c r="M2">
        <v>22</v>
      </c>
      <c r="N2">
        <v>42</v>
      </c>
      <c r="O2">
        <v>20</v>
      </c>
      <c r="P2">
        <v>9</v>
      </c>
      <c r="Q2">
        <v>4</v>
      </c>
      <c r="R2">
        <v>9</v>
      </c>
      <c r="S2">
        <v>4</v>
      </c>
      <c r="T2" t="s">
        <v>98</v>
      </c>
      <c r="U2">
        <v>0</v>
      </c>
      <c r="V2">
        <v>211</v>
      </c>
      <c r="W2">
        <v>625</v>
      </c>
    </row>
    <row r="3" spans="1:23" x14ac:dyDescent="0.25">
      <c r="A3" t="s">
        <v>80</v>
      </c>
      <c r="B3" t="s">
        <v>81</v>
      </c>
      <c r="C3" s="5">
        <v>43831</v>
      </c>
      <c r="D3">
        <v>1200</v>
      </c>
      <c r="E3">
        <v>430</v>
      </c>
      <c r="F3">
        <v>205</v>
      </c>
      <c r="G3">
        <v>0</v>
      </c>
      <c r="H3">
        <v>0</v>
      </c>
      <c r="I3">
        <v>1835</v>
      </c>
      <c r="J3">
        <v>4</v>
      </c>
      <c r="K3">
        <v>11</v>
      </c>
      <c r="L3">
        <v>16</v>
      </c>
      <c r="M3">
        <v>24</v>
      </c>
      <c r="N3">
        <v>50</v>
      </c>
      <c r="O3">
        <v>26</v>
      </c>
      <c r="P3">
        <v>8</v>
      </c>
      <c r="Q3">
        <v>5</v>
      </c>
      <c r="R3">
        <v>11</v>
      </c>
      <c r="S3">
        <v>7</v>
      </c>
      <c r="T3" t="s">
        <v>99</v>
      </c>
      <c r="U3">
        <v>0</v>
      </c>
      <c r="V3">
        <v>635</v>
      </c>
      <c r="W3">
        <v>1835</v>
      </c>
    </row>
    <row r="4" spans="1:23" x14ac:dyDescent="0.25">
      <c r="A4" t="s">
        <v>80</v>
      </c>
      <c r="B4" t="s">
        <v>81</v>
      </c>
      <c r="C4" s="5">
        <v>43862</v>
      </c>
      <c r="D4">
        <v>0</v>
      </c>
      <c r="E4">
        <v>0</v>
      </c>
      <c r="F4">
        <v>0</v>
      </c>
      <c r="G4">
        <v>0</v>
      </c>
      <c r="H4">
        <v>0</v>
      </c>
      <c r="I4">
        <v>0</v>
      </c>
      <c r="T4" t="s">
        <v>100</v>
      </c>
      <c r="U4">
        <v>0</v>
      </c>
      <c r="V4">
        <v>0</v>
      </c>
      <c r="W4">
        <v>0</v>
      </c>
    </row>
    <row r="5" spans="1:23" x14ac:dyDescent="0.25">
      <c r="A5" t="s">
        <v>80</v>
      </c>
      <c r="B5" t="s">
        <v>81</v>
      </c>
      <c r="C5" s="5">
        <v>43891</v>
      </c>
      <c r="D5">
        <v>1525</v>
      </c>
      <c r="E5">
        <v>571</v>
      </c>
      <c r="F5">
        <v>293</v>
      </c>
      <c r="G5">
        <v>10</v>
      </c>
      <c r="H5">
        <v>3</v>
      </c>
      <c r="I5">
        <v>2402</v>
      </c>
      <c r="J5">
        <v>6</v>
      </c>
      <c r="K5">
        <v>16</v>
      </c>
      <c r="L5">
        <v>27</v>
      </c>
      <c r="M5">
        <v>37</v>
      </c>
      <c r="N5">
        <v>68</v>
      </c>
      <c r="O5">
        <v>31</v>
      </c>
      <c r="P5">
        <v>10</v>
      </c>
      <c r="Q5">
        <v>11</v>
      </c>
      <c r="R5">
        <v>16</v>
      </c>
      <c r="S5">
        <v>10</v>
      </c>
      <c r="T5" t="s">
        <v>101</v>
      </c>
      <c r="U5">
        <v>13</v>
      </c>
      <c r="V5">
        <v>877</v>
      </c>
      <c r="W5">
        <v>2389</v>
      </c>
    </row>
    <row r="6" spans="1:23" x14ac:dyDescent="0.25">
      <c r="A6" t="s">
        <v>80</v>
      </c>
      <c r="B6" t="s">
        <v>81</v>
      </c>
      <c r="C6" s="5">
        <v>43922</v>
      </c>
      <c r="D6">
        <v>600</v>
      </c>
      <c r="E6">
        <v>195</v>
      </c>
      <c r="F6">
        <v>113</v>
      </c>
      <c r="G6">
        <v>0</v>
      </c>
      <c r="H6">
        <v>0</v>
      </c>
      <c r="I6">
        <v>908</v>
      </c>
      <c r="J6">
        <v>12</v>
      </c>
      <c r="K6">
        <v>17</v>
      </c>
      <c r="L6">
        <v>26</v>
      </c>
      <c r="M6">
        <v>42</v>
      </c>
      <c r="N6">
        <v>78</v>
      </c>
      <c r="O6">
        <v>36</v>
      </c>
      <c r="P6">
        <v>16</v>
      </c>
      <c r="Q6">
        <v>9</v>
      </c>
      <c r="R6">
        <v>17</v>
      </c>
      <c r="S6">
        <v>5</v>
      </c>
      <c r="T6" t="s">
        <v>102</v>
      </c>
      <c r="U6">
        <v>0</v>
      </c>
      <c r="V6">
        <v>308</v>
      </c>
      <c r="W6">
        <v>908</v>
      </c>
    </row>
    <row r="7" spans="1:23" x14ac:dyDescent="0.25">
      <c r="A7" t="s">
        <v>80</v>
      </c>
      <c r="B7" t="s">
        <v>81</v>
      </c>
      <c r="C7" s="5">
        <v>43952</v>
      </c>
      <c r="D7">
        <v>1129</v>
      </c>
      <c r="E7">
        <v>489</v>
      </c>
      <c r="F7">
        <v>287</v>
      </c>
      <c r="G7">
        <v>3</v>
      </c>
      <c r="H7">
        <v>5</v>
      </c>
      <c r="I7">
        <v>1913</v>
      </c>
      <c r="J7">
        <v>4</v>
      </c>
      <c r="K7">
        <v>8</v>
      </c>
      <c r="L7">
        <v>15</v>
      </c>
      <c r="M7">
        <v>39</v>
      </c>
      <c r="N7">
        <v>92</v>
      </c>
      <c r="O7">
        <v>53</v>
      </c>
      <c r="P7">
        <v>24</v>
      </c>
      <c r="Q7">
        <v>7</v>
      </c>
      <c r="R7">
        <v>8</v>
      </c>
      <c r="S7">
        <v>4</v>
      </c>
      <c r="T7" t="s">
        <v>103</v>
      </c>
      <c r="U7">
        <v>8</v>
      </c>
      <c r="V7">
        <v>784</v>
      </c>
      <c r="W7">
        <v>1905</v>
      </c>
    </row>
    <row r="8" spans="1:23" x14ac:dyDescent="0.25">
      <c r="A8" t="s">
        <v>80</v>
      </c>
      <c r="B8" t="s">
        <v>81</v>
      </c>
      <c r="C8" s="5">
        <v>43983</v>
      </c>
      <c r="D8">
        <v>715</v>
      </c>
      <c r="E8">
        <v>284</v>
      </c>
      <c r="F8">
        <v>203</v>
      </c>
      <c r="G8">
        <v>0</v>
      </c>
      <c r="H8">
        <v>0</v>
      </c>
      <c r="I8">
        <v>1202</v>
      </c>
      <c r="J8">
        <v>2</v>
      </c>
      <c r="K8">
        <v>5</v>
      </c>
      <c r="L8">
        <v>9</v>
      </c>
      <c r="M8">
        <v>18</v>
      </c>
      <c r="N8">
        <v>42</v>
      </c>
      <c r="O8">
        <v>24</v>
      </c>
      <c r="P8">
        <v>9</v>
      </c>
      <c r="Q8">
        <v>4</v>
      </c>
      <c r="R8">
        <v>5</v>
      </c>
      <c r="S8">
        <v>3</v>
      </c>
      <c r="T8" t="s">
        <v>104</v>
      </c>
      <c r="U8">
        <v>0</v>
      </c>
      <c r="V8">
        <v>487</v>
      </c>
      <c r="W8">
        <v>1202</v>
      </c>
    </row>
    <row r="9" spans="1:23" x14ac:dyDescent="0.25">
      <c r="A9" t="s">
        <v>80</v>
      </c>
      <c r="B9" t="s">
        <v>81</v>
      </c>
      <c r="C9" s="5">
        <v>44013</v>
      </c>
      <c r="D9">
        <v>616</v>
      </c>
      <c r="E9">
        <v>240</v>
      </c>
      <c r="F9">
        <v>158</v>
      </c>
      <c r="G9">
        <v>0</v>
      </c>
      <c r="H9">
        <v>0</v>
      </c>
      <c r="I9">
        <v>1014</v>
      </c>
      <c r="J9">
        <v>4</v>
      </c>
      <c r="K9">
        <v>6</v>
      </c>
      <c r="L9">
        <v>9</v>
      </c>
      <c r="M9">
        <v>14</v>
      </c>
      <c r="N9">
        <v>32</v>
      </c>
      <c r="O9">
        <v>18</v>
      </c>
      <c r="P9">
        <v>5</v>
      </c>
      <c r="Q9">
        <v>3</v>
      </c>
      <c r="R9">
        <v>6</v>
      </c>
      <c r="S9">
        <v>2</v>
      </c>
      <c r="T9" t="s">
        <v>105</v>
      </c>
      <c r="U9">
        <v>0</v>
      </c>
      <c r="V9">
        <v>398</v>
      </c>
      <c r="W9">
        <v>1014</v>
      </c>
    </row>
    <row r="10" spans="1:23" x14ac:dyDescent="0.25">
      <c r="A10" t="s">
        <v>80</v>
      </c>
      <c r="B10" t="s">
        <v>81</v>
      </c>
      <c r="C10" s="5">
        <v>44044</v>
      </c>
      <c r="D10">
        <v>1106</v>
      </c>
      <c r="E10">
        <v>475</v>
      </c>
      <c r="F10">
        <v>265</v>
      </c>
      <c r="G10">
        <v>0</v>
      </c>
      <c r="H10">
        <v>0</v>
      </c>
      <c r="I10">
        <v>1846</v>
      </c>
      <c r="J10">
        <v>3</v>
      </c>
      <c r="K10">
        <v>9</v>
      </c>
      <c r="L10">
        <v>16</v>
      </c>
      <c r="M10">
        <v>23</v>
      </c>
      <c r="N10">
        <v>44</v>
      </c>
      <c r="O10">
        <v>21</v>
      </c>
      <c r="P10">
        <v>7</v>
      </c>
      <c r="Q10">
        <v>7</v>
      </c>
      <c r="R10">
        <v>9</v>
      </c>
      <c r="S10">
        <v>6</v>
      </c>
      <c r="T10" t="s">
        <v>106</v>
      </c>
      <c r="U10">
        <v>0</v>
      </c>
      <c r="V10">
        <v>740</v>
      </c>
      <c r="W10">
        <v>1846</v>
      </c>
    </row>
    <row r="11" spans="1:23" x14ac:dyDescent="0.25">
      <c r="A11" t="s">
        <v>80</v>
      </c>
      <c r="B11" t="s">
        <v>81</v>
      </c>
      <c r="C11" s="5">
        <v>44075</v>
      </c>
      <c r="D11">
        <v>742</v>
      </c>
      <c r="E11">
        <v>307</v>
      </c>
      <c r="F11">
        <v>154</v>
      </c>
      <c r="G11">
        <v>12</v>
      </c>
      <c r="H11">
        <v>9</v>
      </c>
      <c r="I11">
        <v>1224</v>
      </c>
      <c r="J11">
        <v>3</v>
      </c>
      <c r="K11">
        <v>6</v>
      </c>
      <c r="L11">
        <v>10</v>
      </c>
      <c r="M11">
        <v>17</v>
      </c>
      <c r="N11">
        <v>55</v>
      </c>
      <c r="O11">
        <v>38</v>
      </c>
      <c r="P11">
        <v>7</v>
      </c>
      <c r="Q11">
        <v>4</v>
      </c>
      <c r="R11">
        <v>6</v>
      </c>
      <c r="S11">
        <v>3</v>
      </c>
      <c r="T11" t="s">
        <v>107</v>
      </c>
      <c r="U11">
        <v>21</v>
      </c>
      <c r="V11">
        <v>482</v>
      </c>
      <c r="W11">
        <v>1203</v>
      </c>
    </row>
    <row r="12" spans="1:23" x14ac:dyDescent="0.25">
      <c r="A12" t="s">
        <v>80</v>
      </c>
      <c r="B12" t="s">
        <v>81</v>
      </c>
      <c r="C12" s="5">
        <v>44105</v>
      </c>
      <c r="D12">
        <v>0</v>
      </c>
      <c r="E12">
        <v>0</v>
      </c>
      <c r="F12">
        <v>0</v>
      </c>
      <c r="G12">
        <v>0</v>
      </c>
      <c r="H12">
        <v>0</v>
      </c>
      <c r="I12">
        <v>0</v>
      </c>
      <c r="T12" t="s">
        <v>108</v>
      </c>
      <c r="U12">
        <v>0</v>
      </c>
      <c r="V12">
        <v>0</v>
      </c>
      <c r="W12">
        <v>0</v>
      </c>
    </row>
    <row r="13" spans="1:23" x14ac:dyDescent="0.25">
      <c r="A13" t="s">
        <v>80</v>
      </c>
      <c r="B13" t="s">
        <v>81</v>
      </c>
      <c r="C13" s="5">
        <v>44136</v>
      </c>
      <c r="D13">
        <v>1699</v>
      </c>
      <c r="E13">
        <v>625</v>
      </c>
      <c r="F13">
        <v>669</v>
      </c>
      <c r="G13">
        <v>8</v>
      </c>
      <c r="H13">
        <v>0</v>
      </c>
      <c r="I13">
        <v>3001</v>
      </c>
      <c r="J13">
        <v>3</v>
      </c>
      <c r="K13">
        <v>9</v>
      </c>
      <c r="L13">
        <v>19</v>
      </c>
      <c r="M13">
        <v>32</v>
      </c>
      <c r="N13">
        <v>76</v>
      </c>
      <c r="O13">
        <v>44</v>
      </c>
      <c r="P13">
        <v>13</v>
      </c>
      <c r="Q13">
        <v>10</v>
      </c>
      <c r="R13">
        <v>9</v>
      </c>
      <c r="S13">
        <v>6</v>
      </c>
      <c r="T13" t="s">
        <v>109</v>
      </c>
      <c r="U13">
        <v>8</v>
      </c>
      <c r="V13">
        <v>1302</v>
      </c>
      <c r="W13">
        <v>2993</v>
      </c>
    </row>
    <row r="14" spans="1:23" x14ac:dyDescent="0.25">
      <c r="A14" t="s">
        <v>82</v>
      </c>
      <c r="B14" t="s">
        <v>83</v>
      </c>
      <c r="C14" s="5">
        <v>43800</v>
      </c>
      <c r="D14">
        <v>1482</v>
      </c>
      <c r="E14">
        <v>271</v>
      </c>
      <c r="F14">
        <v>145</v>
      </c>
      <c r="G14">
        <v>4</v>
      </c>
      <c r="H14">
        <v>1</v>
      </c>
      <c r="I14">
        <v>1903</v>
      </c>
      <c r="J14">
        <v>2</v>
      </c>
      <c r="K14">
        <v>5</v>
      </c>
      <c r="L14">
        <v>11</v>
      </c>
      <c r="M14">
        <v>28</v>
      </c>
      <c r="N14">
        <v>115</v>
      </c>
      <c r="O14">
        <v>87</v>
      </c>
      <c r="P14">
        <v>17</v>
      </c>
      <c r="Q14">
        <v>6</v>
      </c>
      <c r="R14">
        <v>5</v>
      </c>
      <c r="S14">
        <v>3</v>
      </c>
      <c r="T14" t="s">
        <v>110</v>
      </c>
      <c r="U14">
        <v>5</v>
      </c>
      <c r="V14">
        <v>421</v>
      </c>
      <c r="W14">
        <v>1898</v>
      </c>
    </row>
    <row r="15" spans="1:23" x14ac:dyDescent="0.25">
      <c r="A15" t="s">
        <v>82</v>
      </c>
      <c r="B15" t="s">
        <v>83</v>
      </c>
      <c r="C15" s="5">
        <v>43831</v>
      </c>
      <c r="D15">
        <v>1833</v>
      </c>
      <c r="E15">
        <v>384</v>
      </c>
      <c r="F15">
        <v>190</v>
      </c>
      <c r="G15">
        <v>12</v>
      </c>
      <c r="H15">
        <v>1</v>
      </c>
      <c r="I15">
        <v>2420</v>
      </c>
      <c r="J15">
        <v>2</v>
      </c>
      <c r="K15">
        <v>5</v>
      </c>
      <c r="L15">
        <v>12</v>
      </c>
      <c r="M15">
        <v>30</v>
      </c>
      <c r="N15">
        <v>119</v>
      </c>
      <c r="O15">
        <v>89</v>
      </c>
      <c r="P15">
        <v>18</v>
      </c>
      <c r="Q15">
        <v>7</v>
      </c>
      <c r="R15">
        <v>5</v>
      </c>
      <c r="S15">
        <v>3</v>
      </c>
      <c r="T15" t="s">
        <v>111</v>
      </c>
      <c r="U15">
        <v>13</v>
      </c>
      <c r="V15">
        <v>587</v>
      </c>
      <c r="W15">
        <v>2407</v>
      </c>
    </row>
    <row r="16" spans="1:23" x14ac:dyDescent="0.25">
      <c r="A16" t="s">
        <v>82</v>
      </c>
      <c r="B16" t="s">
        <v>83</v>
      </c>
      <c r="C16" s="5">
        <v>43862</v>
      </c>
      <c r="D16">
        <v>1687</v>
      </c>
      <c r="E16">
        <v>318</v>
      </c>
      <c r="F16">
        <v>187</v>
      </c>
      <c r="G16">
        <v>13</v>
      </c>
      <c r="H16">
        <v>0</v>
      </c>
      <c r="I16">
        <v>2205</v>
      </c>
      <c r="J16">
        <v>2</v>
      </c>
      <c r="K16">
        <v>5</v>
      </c>
      <c r="L16">
        <v>14</v>
      </c>
      <c r="M16">
        <v>39</v>
      </c>
      <c r="N16">
        <v>127</v>
      </c>
      <c r="O16">
        <v>88</v>
      </c>
      <c r="P16">
        <v>25</v>
      </c>
      <c r="Q16">
        <v>9</v>
      </c>
      <c r="R16">
        <v>5</v>
      </c>
      <c r="S16">
        <v>3</v>
      </c>
      <c r="T16" t="s">
        <v>112</v>
      </c>
      <c r="U16">
        <v>13</v>
      </c>
      <c r="V16">
        <v>518</v>
      </c>
      <c r="W16">
        <v>2192</v>
      </c>
    </row>
    <row r="17" spans="1:23" x14ac:dyDescent="0.25">
      <c r="A17" t="s">
        <v>82</v>
      </c>
      <c r="B17" t="s">
        <v>83</v>
      </c>
      <c r="C17" s="5">
        <v>43891</v>
      </c>
      <c r="D17">
        <v>1525</v>
      </c>
      <c r="E17">
        <v>344</v>
      </c>
      <c r="F17">
        <v>181</v>
      </c>
      <c r="G17">
        <v>6</v>
      </c>
      <c r="H17">
        <v>0</v>
      </c>
      <c r="I17">
        <v>2056</v>
      </c>
      <c r="J17">
        <v>2</v>
      </c>
      <c r="K17">
        <v>4</v>
      </c>
      <c r="L17">
        <v>13.5</v>
      </c>
      <c r="M17">
        <v>34</v>
      </c>
      <c r="N17">
        <v>111</v>
      </c>
      <c r="O17">
        <v>77</v>
      </c>
      <c r="P17">
        <v>20.5</v>
      </c>
      <c r="Q17">
        <v>9.5</v>
      </c>
      <c r="R17">
        <v>4</v>
      </c>
      <c r="S17">
        <v>2</v>
      </c>
      <c r="T17" t="s">
        <v>113</v>
      </c>
      <c r="U17">
        <v>6</v>
      </c>
      <c r="V17">
        <v>531</v>
      </c>
      <c r="W17">
        <v>2050</v>
      </c>
    </row>
    <row r="18" spans="1:23" x14ac:dyDescent="0.25">
      <c r="A18" t="s">
        <v>82</v>
      </c>
      <c r="B18" t="s">
        <v>83</v>
      </c>
      <c r="C18" s="5">
        <v>43922</v>
      </c>
      <c r="D18">
        <v>1665</v>
      </c>
      <c r="E18">
        <v>380</v>
      </c>
      <c r="F18">
        <v>182</v>
      </c>
      <c r="G18">
        <v>9</v>
      </c>
      <c r="H18">
        <v>0</v>
      </c>
      <c r="I18">
        <v>2236</v>
      </c>
      <c r="J18">
        <v>2</v>
      </c>
      <c r="K18">
        <v>6</v>
      </c>
      <c r="L18">
        <v>20</v>
      </c>
      <c r="M18">
        <v>59</v>
      </c>
      <c r="N18">
        <v>160</v>
      </c>
      <c r="O18">
        <v>101</v>
      </c>
      <c r="P18">
        <v>39</v>
      </c>
      <c r="Q18">
        <v>14</v>
      </c>
      <c r="R18">
        <v>6</v>
      </c>
      <c r="S18">
        <v>4</v>
      </c>
      <c r="T18" t="s">
        <v>114</v>
      </c>
      <c r="U18">
        <v>9</v>
      </c>
      <c r="V18">
        <v>571</v>
      </c>
      <c r="W18">
        <v>2227</v>
      </c>
    </row>
    <row r="19" spans="1:23" x14ac:dyDescent="0.25">
      <c r="A19" t="s">
        <v>82</v>
      </c>
      <c r="B19" t="s">
        <v>83</v>
      </c>
      <c r="C19" s="5">
        <v>43952</v>
      </c>
      <c r="D19">
        <v>1322</v>
      </c>
      <c r="E19">
        <v>302</v>
      </c>
      <c r="F19">
        <v>166</v>
      </c>
      <c r="G19">
        <v>7</v>
      </c>
      <c r="H19">
        <v>0</v>
      </c>
      <c r="I19">
        <v>1797</v>
      </c>
      <c r="J19">
        <v>2</v>
      </c>
      <c r="K19">
        <v>4</v>
      </c>
      <c r="L19">
        <v>11</v>
      </c>
      <c r="M19">
        <v>45</v>
      </c>
      <c r="N19">
        <v>145</v>
      </c>
      <c r="O19">
        <v>100</v>
      </c>
      <c r="P19">
        <v>34</v>
      </c>
      <c r="Q19">
        <v>7</v>
      </c>
      <c r="R19">
        <v>4</v>
      </c>
      <c r="S19">
        <v>2</v>
      </c>
      <c r="T19" t="s">
        <v>115</v>
      </c>
      <c r="U19">
        <v>7</v>
      </c>
      <c r="V19">
        <v>475</v>
      </c>
      <c r="W19">
        <v>1790</v>
      </c>
    </row>
    <row r="20" spans="1:23" x14ac:dyDescent="0.25">
      <c r="A20" t="s">
        <v>82</v>
      </c>
      <c r="B20" t="s">
        <v>83</v>
      </c>
      <c r="C20" s="5">
        <v>43983</v>
      </c>
      <c r="D20">
        <v>1523</v>
      </c>
      <c r="E20">
        <v>332</v>
      </c>
      <c r="F20">
        <v>163</v>
      </c>
      <c r="G20">
        <v>15</v>
      </c>
      <c r="H20">
        <v>1</v>
      </c>
      <c r="I20">
        <v>2034</v>
      </c>
      <c r="J20">
        <v>2</v>
      </c>
      <c r="K20">
        <v>4</v>
      </c>
      <c r="L20">
        <v>10</v>
      </c>
      <c r="M20">
        <v>30</v>
      </c>
      <c r="N20">
        <v>141</v>
      </c>
      <c r="O20">
        <v>111</v>
      </c>
      <c r="P20">
        <v>20</v>
      </c>
      <c r="Q20">
        <v>6</v>
      </c>
      <c r="R20">
        <v>4</v>
      </c>
      <c r="S20">
        <v>2</v>
      </c>
      <c r="T20" t="s">
        <v>116</v>
      </c>
      <c r="U20">
        <v>16</v>
      </c>
      <c r="V20">
        <v>511</v>
      </c>
      <c r="W20">
        <v>2018</v>
      </c>
    </row>
    <row r="21" spans="1:23" x14ac:dyDescent="0.25">
      <c r="A21" t="s">
        <v>82</v>
      </c>
      <c r="B21" t="s">
        <v>83</v>
      </c>
      <c r="C21" s="5">
        <v>44013</v>
      </c>
      <c r="D21">
        <v>1600</v>
      </c>
      <c r="E21">
        <v>418</v>
      </c>
      <c r="F21">
        <v>155</v>
      </c>
      <c r="G21">
        <v>23</v>
      </c>
      <c r="H21">
        <v>0</v>
      </c>
      <c r="I21">
        <v>2196</v>
      </c>
      <c r="J21">
        <v>2</v>
      </c>
      <c r="K21">
        <v>4</v>
      </c>
      <c r="L21">
        <v>9</v>
      </c>
      <c r="M21">
        <v>22</v>
      </c>
      <c r="N21">
        <v>119</v>
      </c>
      <c r="O21">
        <v>97</v>
      </c>
      <c r="P21">
        <v>13</v>
      </c>
      <c r="Q21">
        <v>5</v>
      </c>
      <c r="R21">
        <v>4</v>
      </c>
      <c r="S21">
        <v>2</v>
      </c>
      <c r="T21" t="s">
        <v>117</v>
      </c>
      <c r="U21">
        <v>23</v>
      </c>
      <c r="V21">
        <v>596</v>
      </c>
      <c r="W21">
        <v>2173</v>
      </c>
    </row>
    <row r="22" spans="1:23" x14ac:dyDescent="0.25">
      <c r="A22" t="s">
        <v>82</v>
      </c>
      <c r="B22" t="s">
        <v>83</v>
      </c>
      <c r="C22" s="5">
        <v>44044</v>
      </c>
      <c r="D22">
        <v>1471</v>
      </c>
      <c r="E22">
        <v>356</v>
      </c>
      <c r="F22">
        <v>173</v>
      </c>
      <c r="G22">
        <v>11</v>
      </c>
      <c r="H22">
        <v>6</v>
      </c>
      <c r="I22">
        <v>2017</v>
      </c>
      <c r="J22">
        <v>2</v>
      </c>
      <c r="K22">
        <v>4</v>
      </c>
      <c r="L22">
        <v>10</v>
      </c>
      <c r="M22">
        <v>25</v>
      </c>
      <c r="N22">
        <v>199</v>
      </c>
      <c r="O22">
        <v>174</v>
      </c>
      <c r="P22">
        <v>15</v>
      </c>
      <c r="Q22">
        <v>6</v>
      </c>
      <c r="R22">
        <v>4</v>
      </c>
      <c r="S22">
        <v>2</v>
      </c>
      <c r="T22" t="s">
        <v>118</v>
      </c>
      <c r="U22">
        <v>17</v>
      </c>
      <c r="V22">
        <v>546</v>
      </c>
      <c r="W22">
        <v>2000</v>
      </c>
    </row>
    <row r="23" spans="1:23" x14ac:dyDescent="0.25">
      <c r="A23" t="s">
        <v>82</v>
      </c>
      <c r="B23" t="s">
        <v>83</v>
      </c>
      <c r="C23" s="5">
        <v>44075</v>
      </c>
      <c r="D23">
        <v>1677</v>
      </c>
      <c r="E23">
        <v>375</v>
      </c>
      <c r="F23">
        <v>200</v>
      </c>
      <c r="G23">
        <v>12</v>
      </c>
      <c r="H23">
        <v>1</v>
      </c>
      <c r="I23">
        <v>2265</v>
      </c>
      <c r="J23">
        <v>2</v>
      </c>
      <c r="K23">
        <v>5</v>
      </c>
      <c r="L23">
        <v>12</v>
      </c>
      <c r="M23">
        <v>29</v>
      </c>
      <c r="N23">
        <v>128</v>
      </c>
      <c r="O23">
        <v>99</v>
      </c>
      <c r="P23">
        <v>17</v>
      </c>
      <c r="Q23">
        <v>7</v>
      </c>
      <c r="R23">
        <v>5</v>
      </c>
      <c r="S23">
        <v>3</v>
      </c>
      <c r="T23" t="s">
        <v>119</v>
      </c>
      <c r="U23">
        <v>13</v>
      </c>
      <c r="V23">
        <v>588</v>
      </c>
      <c r="W23">
        <v>2252</v>
      </c>
    </row>
    <row r="24" spans="1:23" x14ac:dyDescent="0.25">
      <c r="A24" t="s">
        <v>82</v>
      </c>
      <c r="B24" t="s">
        <v>83</v>
      </c>
      <c r="C24" s="5">
        <v>44105</v>
      </c>
      <c r="D24">
        <v>1679</v>
      </c>
      <c r="E24">
        <v>345</v>
      </c>
      <c r="F24">
        <v>168</v>
      </c>
      <c r="G24">
        <v>10</v>
      </c>
      <c r="H24">
        <v>0</v>
      </c>
      <c r="I24">
        <v>2202</v>
      </c>
      <c r="J24">
        <v>2</v>
      </c>
      <c r="K24">
        <v>4</v>
      </c>
      <c r="L24">
        <v>10</v>
      </c>
      <c r="M24">
        <v>26</v>
      </c>
      <c r="N24">
        <v>96</v>
      </c>
      <c r="O24">
        <v>70</v>
      </c>
      <c r="P24">
        <v>16</v>
      </c>
      <c r="Q24">
        <v>6</v>
      </c>
      <c r="R24">
        <v>4</v>
      </c>
      <c r="S24">
        <v>2</v>
      </c>
      <c r="T24" t="s">
        <v>120</v>
      </c>
      <c r="U24">
        <v>10</v>
      </c>
      <c r="V24">
        <v>523</v>
      </c>
      <c r="W24">
        <v>2192</v>
      </c>
    </row>
    <row r="25" spans="1:23" x14ac:dyDescent="0.25">
      <c r="A25" t="s">
        <v>82</v>
      </c>
      <c r="B25" t="s">
        <v>83</v>
      </c>
      <c r="C25" s="5">
        <v>44136</v>
      </c>
      <c r="D25">
        <v>1651</v>
      </c>
      <c r="E25">
        <v>326</v>
      </c>
      <c r="F25">
        <v>175</v>
      </c>
      <c r="G25">
        <v>26</v>
      </c>
      <c r="H25">
        <v>0</v>
      </c>
      <c r="I25">
        <v>2178</v>
      </c>
      <c r="J25">
        <v>2</v>
      </c>
      <c r="K25">
        <v>4</v>
      </c>
      <c r="L25">
        <v>10</v>
      </c>
      <c r="M25">
        <v>28</v>
      </c>
      <c r="N25">
        <v>118</v>
      </c>
      <c r="O25">
        <v>90</v>
      </c>
      <c r="P25">
        <v>18</v>
      </c>
      <c r="Q25">
        <v>6</v>
      </c>
      <c r="R25">
        <v>4</v>
      </c>
      <c r="S25">
        <v>2</v>
      </c>
      <c r="T25" t="s">
        <v>121</v>
      </c>
      <c r="U25">
        <v>26</v>
      </c>
      <c r="V25">
        <v>527</v>
      </c>
      <c r="W25">
        <v>2152</v>
      </c>
    </row>
    <row r="26" spans="1:23" x14ac:dyDescent="0.25">
      <c r="A26" t="s">
        <v>84</v>
      </c>
      <c r="B26" t="s">
        <v>85</v>
      </c>
      <c r="C26" s="5">
        <v>43800</v>
      </c>
      <c r="D26">
        <v>653</v>
      </c>
      <c r="E26">
        <v>434</v>
      </c>
      <c r="F26">
        <v>87</v>
      </c>
      <c r="G26">
        <v>0</v>
      </c>
      <c r="H26">
        <v>0</v>
      </c>
      <c r="I26">
        <v>1174</v>
      </c>
      <c r="J26">
        <v>7</v>
      </c>
      <c r="K26">
        <v>10</v>
      </c>
      <c r="L26">
        <v>18</v>
      </c>
      <c r="M26">
        <v>39</v>
      </c>
      <c r="N26">
        <v>137</v>
      </c>
      <c r="O26">
        <v>98</v>
      </c>
      <c r="P26">
        <v>21</v>
      </c>
      <c r="Q26">
        <v>8</v>
      </c>
      <c r="R26">
        <v>10</v>
      </c>
      <c r="S26">
        <v>3</v>
      </c>
      <c r="T26" t="s">
        <v>122</v>
      </c>
      <c r="U26">
        <v>0</v>
      </c>
      <c r="V26">
        <v>521</v>
      </c>
      <c r="W26">
        <v>1174</v>
      </c>
    </row>
    <row r="27" spans="1:23" x14ac:dyDescent="0.25">
      <c r="A27" t="s">
        <v>84</v>
      </c>
      <c r="B27" t="s">
        <v>85</v>
      </c>
      <c r="C27" s="5">
        <v>43831</v>
      </c>
      <c r="D27">
        <v>704</v>
      </c>
      <c r="E27">
        <v>440</v>
      </c>
      <c r="F27">
        <v>73</v>
      </c>
      <c r="G27">
        <v>0</v>
      </c>
      <c r="H27">
        <v>0</v>
      </c>
      <c r="I27">
        <v>1217</v>
      </c>
      <c r="J27">
        <v>6</v>
      </c>
      <c r="K27">
        <v>12</v>
      </c>
      <c r="L27">
        <v>20</v>
      </c>
      <c r="M27">
        <v>36</v>
      </c>
      <c r="N27">
        <v>87</v>
      </c>
      <c r="O27">
        <v>51</v>
      </c>
      <c r="P27">
        <v>16</v>
      </c>
      <c r="Q27">
        <v>8</v>
      </c>
      <c r="R27">
        <v>12</v>
      </c>
      <c r="S27">
        <v>6</v>
      </c>
      <c r="T27" t="s">
        <v>123</v>
      </c>
      <c r="U27">
        <v>0</v>
      </c>
      <c r="V27">
        <v>513</v>
      </c>
      <c r="W27">
        <v>1217</v>
      </c>
    </row>
    <row r="28" spans="1:23" x14ac:dyDescent="0.25">
      <c r="A28" t="s">
        <v>84</v>
      </c>
      <c r="B28" t="s">
        <v>85</v>
      </c>
      <c r="C28" s="5">
        <v>43862</v>
      </c>
      <c r="D28">
        <v>1208</v>
      </c>
      <c r="E28">
        <v>902</v>
      </c>
      <c r="F28">
        <v>163</v>
      </c>
      <c r="G28">
        <v>0</v>
      </c>
      <c r="H28">
        <v>0</v>
      </c>
      <c r="I28">
        <v>2273</v>
      </c>
      <c r="J28">
        <v>6</v>
      </c>
      <c r="K28">
        <v>11</v>
      </c>
      <c r="L28">
        <v>18</v>
      </c>
      <c r="M28">
        <v>40</v>
      </c>
      <c r="N28">
        <v>101</v>
      </c>
      <c r="O28">
        <v>61</v>
      </c>
      <c r="P28">
        <v>22</v>
      </c>
      <c r="Q28">
        <v>7</v>
      </c>
      <c r="R28">
        <v>11</v>
      </c>
      <c r="S28">
        <v>5</v>
      </c>
      <c r="T28" t="s">
        <v>124</v>
      </c>
      <c r="U28">
        <v>0</v>
      </c>
      <c r="V28">
        <v>1065</v>
      </c>
      <c r="W28">
        <v>2273</v>
      </c>
    </row>
    <row r="29" spans="1:23" x14ac:dyDescent="0.25">
      <c r="A29" t="s">
        <v>84</v>
      </c>
      <c r="B29" t="s">
        <v>85</v>
      </c>
      <c r="C29" s="5">
        <v>43891</v>
      </c>
      <c r="D29">
        <v>800</v>
      </c>
      <c r="E29">
        <v>538</v>
      </c>
      <c r="F29">
        <v>96</v>
      </c>
      <c r="G29">
        <v>11</v>
      </c>
      <c r="H29">
        <v>0</v>
      </c>
      <c r="I29">
        <v>1445</v>
      </c>
      <c r="J29">
        <v>5</v>
      </c>
      <c r="K29">
        <v>8</v>
      </c>
      <c r="L29">
        <v>14</v>
      </c>
      <c r="M29">
        <v>31</v>
      </c>
      <c r="N29">
        <v>81</v>
      </c>
      <c r="O29">
        <v>50</v>
      </c>
      <c r="P29">
        <v>17</v>
      </c>
      <c r="Q29">
        <v>6</v>
      </c>
      <c r="R29">
        <v>8</v>
      </c>
      <c r="S29">
        <v>3</v>
      </c>
      <c r="T29" t="s">
        <v>125</v>
      </c>
      <c r="U29">
        <v>11</v>
      </c>
      <c r="V29">
        <v>645</v>
      </c>
      <c r="W29">
        <v>1434</v>
      </c>
    </row>
    <row r="30" spans="1:23" x14ac:dyDescent="0.25">
      <c r="A30" t="s">
        <v>84</v>
      </c>
      <c r="B30" t="s">
        <v>85</v>
      </c>
      <c r="C30" s="5">
        <v>43922</v>
      </c>
      <c r="D30">
        <v>646</v>
      </c>
      <c r="E30">
        <v>436</v>
      </c>
      <c r="F30">
        <v>101</v>
      </c>
      <c r="G30">
        <v>12</v>
      </c>
      <c r="H30">
        <v>0</v>
      </c>
      <c r="I30">
        <v>1195</v>
      </c>
      <c r="J30">
        <v>5</v>
      </c>
      <c r="K30">
        <v>9</v>
      </c>
      <c r="L30">
        <v>18</v>
      </c>
      <c r="M30">
        <v>37</v>
      </c>
      <c r="N30">
        <v>107</v>
      </c>
      <c r="O30">
        <v>70</v>
      </c>
      <c r="P30">
        <v>19</v>
      </c>
      <c r="Q30">
        <v>9</v>
      </c>
      <c r="R30">
        <v>9</v>
      </c>
      <c r="S30">
        <v>4</v>
      </c>
      <c r="T30" t="s">
        <v>126</v>
      </c>
      <c r="U30">
        <v>12</v>
      </c>
      <c r="V30">
        <v>549</v>
      </c>
      <c r="W30">
        <v>1183</v>
      </c>
    </row>
    <row r="31" spans="1:23" x14ac:dyDescent="0.25">
      <c r="A31" t="s">
        <v>84</v>
      </c>
      <c r="B31" t="s">
        <v>85</v>
      </c>
      <c r="C31" s="5">
        <v>43952</v>
      </c>
      <c r="D31">
        <v>828</v>
      </c>
      <c r="E31">
        <v>597</v>
      </c>
      <c r="F31">
        <v>247</v>
      </c>
      <c r="G31">
        <v>10</v>
      </c>
      <c r="H31">
        <v>1</v>
      </c>
      <c r="I31">
        <v>1683</v>
      </c>
      <c r="J31">
        <v>6</v>
      </c>
      <c r="K31">
        <v>13</v>
      </c>
      <c r="L31">
        <v>43</v>
      </c>
      <c r="M31">
        <v>79</v>
      </c>
      <c r="N31">
        <v>144</v>
      </c>
      <c r="O31">
        <v>65</v>
      </c>
      <c r="P31">
        <v>36</v>
      </c>
      <c r="Q31">
        <v>30</v>
      </c>
      <c r="R31">
        <v>13</v>
      </c>
      <c r="S31">
        <v>7</v>
      </c>
      <c r="T31" t="s">
        <v>127</v>
      </c>
      <c r="U31">
        <v>11</v>
      </c>
      <c r="V31">
        <v>855</v>
      </c>
      <c r="W31">
        <v>1672</v>
      </c>
    </row>
    <row r="32" spans="1:23" x14ac:dyDescent="0.25">
      <c r="A32" t="s">
        <v>84</v>
      </c>
      <c r="B32" t="s">
        <v>85</v>
      </c>
      <c r="C32" s="5">
        <v>43983</v>
      </c>
      <c r="D32">
        <v>389</v>
      </c>
      <c r="E32">
        <v>295</v>
      </c>
      <c r="F32">
        <v>65</v>
      </c>
      <c r="G32">
        <v>0</v>
      </c>
      <c r="H32">
        <v>0</v>
      </c>
      <c r="I32">
        <v>749</v>
      </c>
      <c r="J32">
        <v>4</v>
      </c>
      <c r="K32">
        <v>7</v>
      </c>
      <c r="L32">
        <v>13</v>
      </c>
      <c r="M32">
        <v>30</v>
      </c>
      <c r="N32">
        <v>104</v>
      </c>
      <c r="O32">
        <v>74</v>
      </c>
      <c r="P32">
        <v>17</v>
      </c>
      <c r="Q32">
        <v>6</v>
      </c>
      <c r="R32">
        <v>7</v>
      </c>
      <c r="S32">
        <v>3</v>
      </c>
      <c r="T32" t="s">
        <v>128</v>
      </c>
      <c r="U32">
        <v>0</v>
      </c>
      <c r="V32">
        <v>360</v>
      </c>
      <c r="W32">
        <v>749</v>
      </c>
    </row>
    <row r="33" spans="1:23" x14ac:dyDescent="0.25">
      <c r="A33" t="s">
        <v>84</v>
      </c>
      <c r="B33" t="s">
        <v>85</v>
      </c>
      <c r="C33" s="5">
        <v>44013</v>
      </c>
      <c r="D33">
        <v>939</v>
      </c>
      <c r="E33">
        <v>645</v>
      </c>
      <c r="F33">
        <v>112</v>
      </c>
      <c r="G33">
        <v>0</v>
      </c>
      <c r="H33">
        <v>0</v>
      </c>
      <c r="I33">
        <v>1696</v>
      </c>
      <c r="J33">
        <v>5</v>
      </c>
      <c r="K33">
        <v>9</v>
      </c>
      <c r="L33">
        <v>15</v>
      </c>
      <c r="M33">
        <v>32</v>
      </c>
      <c r="N33">
        <v>105</v>
      </c>
      <c r="O33">
        <v>73</v>
      </c>
      <c r="P33">
        <v>17</v>
      </c>
      <c r="Q33">
        <v>6</v>
      </c>
      <c r="R33">
        <v>9</v>
      </c>
      <c r="S33">
        <v>4</v>
      </c>
      <c r="T33" t="s">
        <v>129</v>
      </c>
      <c r="U33">
        <v>0</v>
      </c>
      <c r="V33">
        <v>757</v>
      </c>
      <c r="W33">
        <v>1696</v>
      </c>
    </row>
    <row r="34" spans="1:23" x14ac:dyDescent="0.25">
      <c r="A34" t="s">
        <v>84</v>
      </c>
      <c r="B34" t="s">
        <v>85</v>
      </c>
      <c r="C34" s="5">
        <v>44044</v>
      </c>
      <c r="D34">
        <v>610</v>
      </c>
      <c r="E34">
        <v>404</v>
      </c>
      <c r="F34">
        <v>101</v>
      </c>
      <c r="G34">
        <v>0</v>
      </c>
      <c r="H34">
        <v>0</v>
      </c>
      <c r="I34">
        <v>1115</v>
      </c>
      <c r="J34">
        <v>6</v>
      </c>
      <c r="K34">
        <v>10</v>
      </c>
      <c r="L34">
        <v>17</v>
      </c>
      <c r="M34">
        <v>35</v>
      </c>
      <c r="N34">
        <v>85</v>
      </c>
      <c r="O34">
        <v>50</v>
      </c>
      <c r="P34">
        <v>18</v>
      </c>
      <c r="Q34">
        <v>7</v>
      </c>
      <c r="R34">
        <v>10</v>
      </c>
      <c r="S34">
        <v>4</v>
      </c>
      <c r="T34" t="s">
        <v>130</v>
      </c>
      <c r="U34">
        <v>0</v>
      </c>
      <c r="V34">
        <v>505</v>
      </c>
      <c r="W34">
        <v>1115</v>
      </c>
    </row>
    <row r="35" spans="1:23" x14ac:dyDescent="0.25">
      <c r="A35" t="s">
        <v>84</v>
      </c>
      <c r="B35" t="s">
        <v>85</v>
      </c>
      <c r="C35" s="5">
        <v>44075</v>
      </c>
      <c r="D35">
        <v>816</v>
      </c>
      <c r="E35">
        <v>551</v>
      </c>
      <c r="F35">
        <v>137</v>
      </c>
      <c r="G35">
        <v>0</v>
      </c>
      <c r="H35">
        <v>0</v>
      </c>
      <c r="I35">
        <v>1504</v>
      </c>
      <c r="J35">
        <v>5</v>
      </c>
      <c r="K35">
        <v>9</v>
      </c>
      <c r="L35">
        <v>17</v>
      </c>
      <c r="M35">
        <v>33</v>
      </c>
      <c r="N35">
        <v>87</v>
      </c>
      <c r="O35">
        <v>54</v>
      </c>
      <c r="P35">
        <v>16</v>
      </c>
      <c r="Q35">
        <v>8</v>
      </c>
      <c r="R35">
        <v>9</v>
      </c>
      <c r="S35">
        <v>4</v>
      </c>
      <c r="T35" t="s">
        <v>131</v>
      </c>
      <c r="U35">
        <v>0</v>
      </c>
      <c r="V35">
        <v>688</v>
      </c>
      <c r="W35">
        <v>1504</v>
      </c>
    </row>
    <row r="36" spans="1:23" x14ac:dyDescent="0.25">
      <c r="A36" t="s">
        <v>84</v>
      </c>
      <c r="B36" t="s">
        <v>85</v>
      </c>
      <c r="C36" s="5">
        <v>44105</v>
      </c>
      <c r="D36">
        <v>673</v>
      </c>
      <c r="E36">
        <v>539</v>
      </c>
      <c r="F36">
        <v>124</v>
      </c>
      <c r="G36">
        <v>0</v>
      </c>
      <c r="H36">
        <v>0</v>
      </c>
      <c r="I36">
        <v>1336</v>
      </c>
      <c r="J36">
        <v>5</v>
      </c>
      <c r="K36">
        <v>9</v>
      </c>
      <c r="L36">
        <v>17</v>
      </c>
      <c r="M36">
        <v>40</v>
      </c>
      <c r="N36">
        <v>117</v>
      </c>
      <c r="O36">
        <v>77</v>
      </c>
      <c r="P36">
        <v>23</v>
      </c>
      <c r="Q36">
        <v>8</v>
      </c>
      <c r="R36">
        <v>9</v>
      </c>
      <c r="S36">
        <v>4</v>
      </c>
      <c r="T36" t="s">
        <v>132</v>
      </c>
      <c r="U36">
        <v>0</v>
      </c>
      <c r="V36">
        <v>663</v>
      </c>
      <c r="W36">
        <v>1336</v>
      </c>
    </row>
    <row r="37" spans="1:23" x14ac:dyDescent="0.25">
      <c r="A37" t="s">
        <v>84</v>
      </c>
      <c r="B37" t="s">
        <v>85</v>
      </c>
      <c r="C37" s="5">
        <v>44136</v>
      </c>
      <c r="D37">
        <v>895</v>
      </c>
      <c r="E37">
        <v>660</v>
      </c>
      <c r="F37">
        <v>207</v>
      </c>
      <c r="G37">
        <v>19</v>
      </c>
      <c r="H37">
        <v>1</v>
      </c>
      <c r="I37">
        <v>1782</v>
      </c>
      <c r="J37">
        <v>7</v>
      </c>
      <c r="K37">
        <v>14</v>
      </c>
      <c r="L37">
        <v>26</v>
      </c>
      <c r="M37">
        <v>69</v>
      </c>
      <c r="N37">
        <v>140</v>
      </c>
      <c r="O37">
        <v>71</v>
      </c>
      <c r="P37">
        <v>43</v>
      </c>
      <c r="Q37">
        <v>12</v>
      </c>
      <c r="R37">
        <v>14</v>
      </c>
      <c r="S37">
        <v>7</v>
      </c>
      <c r="T37" t="s">
        <v>133</v>
      </c>
      <c r="U37">
        <v>20</v>
      </c>
      <c r="V37">
        <v>887</v>
      </c>
      <c r="W37">
        <v>1762</v>
      </c>
    </row>
    <row r="38" spans="1:23" x14ac:dyDescent="0.25">
      <c r="A38" t="s">
        <v>86</v>
      </c>
      <c r="B38" t="s">
        <v>87</v>
      </c>
      <c r="C38" s="5">
        <v>43800</v>
      </c>
      <c r="D38">
        <v>961</v>
      </c>
      <c r="E38">
        <v>551</v>
      </c>
      <c r="F38">
        <v>106</v>
      </c>
      <c r="G38">
        <v>0</v>
      </c>
      <c r="H38">
        <v>0</v>
      </c>
      <c r="I38">
        <v>1618</v>
      </c>
      <c r="J38">
        <v>6</v>
      </c>
      <c r="K38">
        <v>18</v>
      </c>
      <c r="L38">
        <v>32</v>
      </c>
      <c r="M38">
        <v>56</v>
      </c>
      <c r="N38">
        <v>119</v>
      </c>
      <c r="O38">
        <v>63</v>
      </c>
      <c r="P38">
        <v>24</v>
      </c>
      <c r="Q38">
        <v>14</v>
      </c>
      <c r="R38">
        <v>18</v>
      </c>
      <c r="S38">
        <v>12</v>
      </c>
      <c r="T38" t="s">
        <v>134</v>
      </c>
      <c r="U38">
        <v>0</v>
      </c>
      <c r="V38">
        <v>657</v>
      </c>
      <c r="W38">
        <v>1618</v>
      </c>
    </row>
    <row r="39" spans="1:23" x14ac:dyDescent="0.25">
      <c r="A39" t="s">
        <v>86</v>
      </c>
      <c r="B39" t="s">
        <v>87</v>
      </c>
      <c r="C39" s="5">
        <v>43831</v>
      </c>
      <c r="D39">
        <v>540</v>
      </c>
      <c r="E39">
        <v>447</v>
      </c>
      <c r="F39">
        <v>76</v>
      </c>
      <c r="G39">
        <v>0</v>
      </c>
      <c r="H39">
        <v>0</v>
      </c>
      <c r="I39">
        <v>1063</v>
      </c>
      <c r="J39">
        <v>6</v>
      </c>
      <c r="K39">
        <v>14</v>
      </c>
      <c r="L39">
        <v>26</v>
      </c>
      <c r="M39">
        <v>42</v>
      </c>
      <c r="N39">
        <v>72</v>
      </c>
      <c r="O39">
        <v>30</v>
      </c>
      <c r="P39">
        <v>16</v>
      </c>
      <c r="Q39">
        <v>12</v>
      </c>
      <c r="R39">
        <v>14</v>
      </c>
      <c r="S39">
        <v>8</v>
      </c>
      <c r="T39" t="s">
        <v>135</v>
      </c>
      <c r="U39">
        <v>0</v>
      </c>
      <c r="V39">
        <v>523</v>
      </c>
      <c r="W39">
        <v>1063</v>
      </c>
    </row>
    <row r="40" spans="1:23" x14ac:dyDescent="0.25">
      <c r="A40" t="s">
        <v>86</v>
      </c>
      <c r="B40" t="s">
        <v>87</v>
      </c>
      <c r="C40" s="5">
        <v>43862</v>
      </c>
      <c r="D40">
        <v>492</v>
      </c>
      <c r="E40">
        <v>331</v>
      </c>
      <c r="F40">
        <v>82</v>
      </c>
      <c r="G40">
        <v>0</v>
      </c>
      <c r="H40">
        <v>0</v>
      </c>
      <c r="I40">
        <v>905</v>
      </c>
      <c r="J40">
        <v>6</v>
      </c>
      <c r="K40">
        <v>16</v>
      </c>
      <c r="L40">
        <v>27</v>
      </c>
      <c r="M40">
        <v>50</v>
      </c>
      <c r="N40">
        <v>91</v>
      </c>
      <c r="O40">
        <v>41</v>
      </c>
      <c r="P40">
        <v>23</v>
      </c>
      <c r="Q40">
        <v>11</v>
      </c>
      <c r="R40">
        <v>16</v>
      </c>
      <c r="S40">
        <v>10</v>
      </c>
      <c r="T40" t="s">
        <v>136</v>
      </c>
      <c r="U40">
        <v>0</v>
      </c>
      <c r="V40">
        <v>413</v>
      </c>
      <c r="W40">
        <v>905</v>
      </c>
    </row>
    <row r="41" spans="1:23" x14ac:dyDescent="0.25">
      <c r="A41" t="s">
        <v>86</v>
      </c>
      <c r="B41" t="s">
        <v>87</v>
      </c>
      <c r="C41" s="5">
        <v>43891</v>
      </c>
      <c r="D41">
        <v>1096</v>
      </c>
      <c r="E41">
        <v>405</v>
      </c>
      <c r="F41">
        <v>54</v>
      </c>
      <c r="G41">
        <v>0</v>
      </c>
      <c r="H41">
        <v>0</v>
      </c>
      <c r="I41">
        <v>1555</v>
      </c>
      <c r="J41">
        <v>5</v>
      </c>
      <c r="K41">
        <v>16</v>
      </c>
      <c r="L41">
        <v>34</v>
      </c>
      <c r="M41">
        <v>64</v>
      </c>
      <c r="N41">
        <v>109</v>
      </c>
      <c r="O41">
        <v>45</v>
      </c>
      <c r="P41">
        <v>30</v>
      </c>
      <c r="Q41">
        <v>18</v>
      </c>
      <c r="R41">
        <v>16</v>
      </c>
      <c r="S41">
        <v>11</v>
      </c>
      <c r="T41" t="s">
        <v>137</v>
      </c>
      <c r="U41">
        <v>0</v>
      </c>
      <c r="V41">
        <v>459</v>
      </c>
      <c r="W41">
        <v>1555</v>
      </c>
    </row>
    <row r="42" spans="1:23" x14ac:dyDescent="0.25">
      <c r="A42" t="s">
        <v>86</v>
      </c>
      <c r="B42" t="s">
        <v>87</v>
      </c>
      <c r="C42" s="5">
        <v>43922</v>
      </c>
      <c r="D42">
        <v>600</v>
      </c>
      <c r="E42">
        <v>360</v>
      </c>
      <c r="F42">
        <v>45</v>
      </c>
      <c r="G42">
        <v>0</v>
      </c>
      <c r="H42">
        <v>0</v>
      </c>
      <c r="I42">
        <v>1005</v>
      </c>
      <c r="J42">
        <v>3</v>
      </c>
      <c r="K42">
        <v>10</v>
      </c>
      <c r="L42">
        <v>25</v>
      </c>
      <c r="M42">
        <v>41</v>
      </c>
      <c r="N42">
        <v>97</v>
      </c>
      <c r="O42">
        <v>56</v>
      </c>
      <c r="P42">
        <v>16</v>
      </c>
      <c r="Q42">
        <v>15</v>
      </c>
      <c r="R42">
        <v>10</v>
      </c>
      <c r="S42">
        <v>7</v>
      </c>
      <c r="T42" t="s">
        <v>138</v>
      </c>
      <c r="U42">
        <v>0</v>
      </c>
      <c r="V42">
        <v>405</v>
      </c>
      <c r="W42">
        <v>1005</v>
      </c>
    </row>
    <row r="43" spans="1:23" x14ac:dyDescent="0.25">
      <c r="A43" t="s">
        <v>86</v>
      </c>
      <c r="B43" t="s">
        <v>87</v>
      </c>
      <c r="C43" s="5">
        <v>43952</v>
      </c>
      <c r="D43">
        <v>497</v>
      </c>
      <c r="E43">
        <v>814</v>
      </c>
      <c r="F43">
        <v>152</v>
      </c>
      <c r="G43">
        <v>4</v>
      </c>
      <c r="H43">
        <v>0</v>
      </c>
      <c r="I43">
        <v>1467</v>
      </c>
      <c r="J43">
        <v>8</v>
      </c>
      <c r="K43">
        <v>25</v>
      </c>
      <c r="L43">
        <v>63</v>
      </c>
      <c r="M43">
        <v>88</v>
      </c>
      <c r="N43">
        <v>147</v>
      </c>
      <c r="O43">
        <v>59</v>
      </c>
      <c r="P43">
        <v>25</v>
      </c>
      <c r="Q43">
        <v>38</v>
      </c>
      <c r="R43">
        <v>25</v>
      </c>
      <c r="S43">
        <v>17</v>
      </c>
      <c r="T43" t="s">
        <v>139</v>
      </c>
      <c r="U43">
        <v>4</v>
      </c>
      <c r="V43">
        <v>970</v>
      </c>
      <c r="W43">
        <v>1463</v>
      </c>
    </row>
    <row r="44" spans="1:23" x14ac:dyDescent="0.25">
      <c r="A44" t="s">
        <v>86</v>
      </c>
      <c r="B44" t="s">
        <v>87</v>
      </c>
      <c r="C44" s="5">
        <v>43983</v>
      </c>
      <c r="D44">
        <v>407</v>
      </c>
      <c r="E44">
        <v>439</v>
      </c>
      <c r="F44">
        <v>156</v>
      </c>
      <c r="G44">
        <v>4</v>
      </c>
      <c r="H44">
        <v>1</v>
      </c>
      <c r="I44">
        <v>1007</v>
      </c>
      <c r="J44">
        <v>5</v>
      </c>
      <c r="K44">
        <v>14</v>
      </c>
      <c r="L44">
        <v>24</v>
      </c>
      <c r="M44">
        <v>37</v>
      </c>
      <c r="N44">
        <v>59</v>
      </c>
      <c r="O44">
        <v>22</v>
      </c>
      <c r="P44">
        <v>13</v>
      </c>
      <c r="Q44">
        <v>10</v>
      </c>
      <c r="R44">
        <v>14</v>
      </c>
      <c r="S44">
        <v>9</v>
      </c>
      <c r="T44" t="s">
        <v>140</v>
      </c>
      <c r="U44">
        <v>5</v>
      </c>
      <c r="V44">
        <v>600</v>
      </c>
      <c r="W44">
        <v>1002</v>
      </c>
    </row>
    <row r="45" spans="1:23" x14ac:dyDescent="0.25">
      <c r="A45" t="s">
        <v>86</v>
      </c>
      <c r="B45" t="s">
        <v>87</v>
      </c>
      <c r="C45" s="5">
        <v>44013</v>
      </c>
      <c r="D45">
        <v>501</v>
      </c>
      <c r="E45">
        <v>378</v>
      </c>
      <c r="F45">
        <v>179</v>
      </c>
      <c r="G45">
        <v>0</v>
      </c>
      <c r="H45">
        <v>0</v>
      </c>
      <c r="I45">
        <v>1058</v>
      </c>
      <c r="J45">
        <v>5</v>
      </c>
      <c r="K45">
        <v>13</v>
      </c>
      <c r="L45">
        <v>21</v>
      </c>
      <c r="M45">
        <v>32</v>
      </c>
      <c r="N45">
        <v>68</v>
      </c>
      <c r="O45">
        <v>36</v>
      </c>
      <c r="P45">
        <v>11</v>
      </c>
      <c r="Q45">
        <v>8</v>
      </c>
      <c r="R45">
        <v>13</v>
      </c>
      <c r="S45">
        <v>8</v>
      </c>
      <c r="T45" t="s">
        <v>141</v>
      </c>
      <c r="U45">
        <v>0</v>
      </c>
      <c r="V45">
        <v>557</v>
      </c>
      <c r="W45">
        <v>1058</v>
      </c>
    </row>
    <row r="46" spans="1:23" x14ac:dyDescent="0.25">
      <c r="A46" t="s">
        <v>86</v>
      </c>
      <c r="B46" t="s">
        <v>87</v>
      </c>
      <c r="C46" s="5">
        <v>44044</v>
      </c>
      <c r="D46">
        <v>839</v>
      </c>
      <c r="E46">
        <v>463</v>
      </c>
      <c r="F46">
        <v>153</v>
      </c>
      <c r="G46">
        <v>0</v>
      </c>
      <c r="H46">
        <v>0</v>
      </c>
      <c r="I46">
        <v>1455</v>
      </c>
      <c r="J46">
        <v>5</v>
      </c>
      <c r="K46">
        <v>14</v>
      </c>
      <c r="L46">
        <v>23</v>
      </c>
      <c r="M46">
        <v>44</v>
      </c>
      <c r="N46">
        <v>91</v>
      </c>
      <c r="O46">
        <v>47</v>
      </c>
      <c r="P46">
        <v>21</v>
      </c>
      <c r="Q46">
        <v>9</v>
      </c>
      <c r="R46">
        <v>14</v>
      </c>
      <c r="S46">
        <v>9</v>
      </c>
      <c r="T46" t="s">
        <v>142</v>
      </c>
      <c r="U46">
        <v>0</v>
      </c>
      <c r="V46">
        <v>616</v>
      </c>
      <c r="W46">
        <v>1455</v>
      </c>
    </row>
    <row r="47" spans="1:23" x14ac:dyDescent="0.25">
      <c r="A47" t="s">
        <v>86</v>
      </c>
      <c r="B47" t="s">
        <v>87</v>
      </c>
      <c r="C47" s="5">
        <v>44075</v>
      </c>
      <c r="D47">
        <v>465</v>
      </c>
      <c r="E47">
        <v>390</v>
      </c>
      <c r="F47">
        <v>154</v>
      </c>
      <c r="G47">
        <v>0</v>
      </c>
      <c r="H47">
        <v>0</v>
      </c>
      <c r="I47">
        <v>1009</v>
      </c>
      <c r="J47">
        <v>4</v>
      </c>
      <c r="K47">
        <v>13</v>
      </c>
      <c r="L47">
        <v>21</v>
      </c>
      <c r="M47">
        <v>36</v>
      </c>
      <c r="N47">
        <v>135</v>
      </c>
      <c r="O47">
        <v>99</v>
      </c>
      <c r="P47">
        <v>15</v>
      </c>
      <c r="Q47">
        <v>8</v>
      </c>
      <c r="R47">
        <v>13</v>
      </c>
      <c r="S47">
        <v>9</v>
      </c>
      <c r="T47" t="s">
        <v>143</v>
      </c>
      <c r="U47">
        <v>0</v>
      </c>
      <c r="V47">
        <v>544</v>
      </c>
      <c r="W47">
        <v>1009</v>
      </c>
    </row>
    <row r="48" spans="1:23" x14ac:dyDescent="0.25">
      <c r="A48" t="s">
        <v>86</v>
      </c>
      <c r="B48" t="s">
        <v>87</v>
      </c>
      <c r="C48" s="5">
        <v>44105</v>
      </c>
      <c r="D48">
        <v>485</v>
      </c>
      <c r="E48">
        <v>324</v>
      </c>
      <c r="F48">
        <v>120</v>
      </c>
      <c r="G48">
        <v>2</v>
      </c>
      <c r="H48">
        <v>0</v>
      </c>
      <c r="I48">
        <v>931</v>
      </c>
      <c r="J48">
        <v>15</v>
      </c>
      <c r="K48">
        <v>21</v>
      </c>
      <c r="L48">
        <v>31</v>
      </c>
      <c r="M48">
        <v>50</v>
      </c>
      <c r="N48">
        <v>105</v>
      </c>
      <c r="O48">
        <v>55</v>
      </c>
      <c r="P48">
        <v>19</v>
      </c>
      <c r="Q48">
        <v>10</v>
      </c>
      <c r="R48">
        <v>21</v>
      </c>
      <c r="S48">
        <v>6</v>
      </c>
      <c r="T48" t="s">
        <v>144</v>
      </c>
      <c r="U48">
        <v>2</v>
      </c>
      <c r="V48">
        <v>446</v>
      </c>
      <c r="W48">
        <v>929</v>
      </c>
    </row>
    <row r="49" spans="1:23" x14ac:dyDescent="0.25">
      <c r="A49" t="s">
        <v>86</v>
      </c>
      <c r="B49" t="s">
        <v>87</v>
      </c>
      <c r="C49" s="5">
        <v>44136</v>
      </c>
      <c r="D49">
        <v>639</v>
      </c>
      <c r="E49">
        <v>388</v>
      </c>
      <c r="F49">
        <v>171</v>
      </c>
      <c r="G49">
        <v>0</v>
      </c>
      <c r="H49">
        <v>0</v>
      </c>
      <c r="I49">
        <v>1198</v>
      </c>
      <c r="J49">
        <v>6</v>
      </c>
      <c r="K49">
        <v>14</v>
      </c>
      <c r="L49">
        <v>27</v>
      </c>
      <c r="M49">
        <v>38</v>
      </c>
      <c r="N49">
        <v>75</v>
      </c>
      <c r="O49">
        <v>37</v>
      </c>
      <c r="P49">
        <v>11</v>
      </c>
      <c r="Q49">
        <v>13</v>
      </c>
      <c r="R49">
        <v>14</v>
      </c>
      <c r="S49">
        <v>8</v>
      </c>
      <c r="T49" t="s">
        <v>145</v>
      </c>
      <c r="U49">
        <v>0</v>
      </c>
      <c r="V49">
        <v>559</v>
      </c>
      <c r="W49">
        <v>1198</v>
      </c>
    </row>
    <row r="50" spans="1:23" x14ac:dyDescent="0.25">
      <c r="A50" t="s">
        <v>88</v>
      </c>
      <c r="B50" t="s">
        <v>89</v>
      </c>
      <c r="C50" s="5">
        <v>43800</v>
      </c>
      <c r="D50">
        <v>551</v>
      </c>
      <c r="E50">
        <v>408</v>
      </c>
      <c r="F50">
        <v>160</v>
      </c>
      <c r="G50">
        <v>1</v>
      </c>
      <c r="H50">
        <v>0</v>
      </c>
      <c r="I50">
        <v>1120</v>
      </c>
      <c r="J50">
        <v>7</v>
      </c>
      <c r="K50">
        <v>9</v>
      </c>
      <c r="L50">
        <v>11</v>
      </c>
      <c r="M50">
        <v>17</v>
      </c>
      <c r="N50">
        <v>28</v>
      </c>
      <c r="O50">
        <v>11</v>
      </c>
      <c r="P50">
        <v>6</v>
      </c>
      <c r="Q50">
        <v>2</v>
      </c>
      <c r="R50">
        <v>9</v>
      </c>
      <c r="S50">
        <v>2</v>
      </c>
      <c r="T50" t="s">
        <v>146</v>
      </c>
      <c r="U50">
        <v>1</v>
      </c>
      <c r="V50">
        <v>569</v>
      </c>
      <c r="W50">
        <v>1119</v>
      </c>
    </row>
    <row r="51" spans="1:23" x14ac:dyDescent="0.25">
      <c r="A51" t="s">
        <v>88</v>
      </c>
      <c r="B51" t="s">
        <v>89</v>
      </c>
      <c r="C51" s="5">
        <v>43831</v>
      </c>
      <c r="D51">
        <v>304</v>
      </c>
      <c r="E51">
        <v>268</v>
      </c>
      <c r="F51">
        <v>130</v>
      </c>
      <c r="G51">
        <v>0</v>
      </c>
      <c r="H51">
        <v>0</v>
      </c>
      <c r="I51">
        <v>702</v>
      </c>
      <c r="J51">
        <v>7</v>
      </c>
      <c r="K51">
        <v>7</v>
      </c>
      <c r="L51">
        <v>9</v>
      </c>
      <c r="M51">
        <v>10</v>
      </c>
      <c r="N51">
        <v>12</v>
      </c>
      <c r="O51">
        <v>2</v>
      </c>
      <c r="P51">
        <v>1</v>
      </c>
      <c r="Q51">
        <v>2</v>
      </c>
      <c r="R51">
        <v>7</v>
      </c>
      <c r="S51">
        <v>0</v>
      </c>
      <c r="T51" t="s">
        <v>147</v>
      </c>
      <c r="U51">
        <v>0</v>
      </c>
      <c r="V51">
        <v>398</v>
      </c>
      <c r="W51">
        <v>702</v>
      </c>
    </row>
    <row r="52" spans="1:23" x14ac:dyDescent="0.25">
      <c r="A52" t="s">
        <v>88</v>
      </c>
      <c r="B52" t="s">
        <v>89</v>
      </c>
      <c r="C52" s="5">
        <v>43862</v>
      </c>
      <c r="D52">
        <v>412</v>
      </c>
      <c r="E52">
        <v>281</v>
      </c>
      <c r="F52">
        <v>112</v>
      </c>
      <c r="G52">
        <v>0</v>
      </c>
      <c r="H52">
        <v>0</v>
      </c>
      <c r="I52">
        <v>805</v>
      </c>
      <c r="J52">
        <v>7</v>
      </c>
      <c r="K52">
        <v>8</v>
      </c>
      <c r="L52">
        <v>9</v>
      </c>
      <c r="M52">
        <v>11</v>
      </c>
      <c r="N52">
        <v>12</v>
      </c>
      <c r="O52">
        <v>1</v>
      </c>
      <c r="P52">
        <v>2</v>
      </c>
      <c r="Q52">
        <v>1</v>
      </c>
      <c r="R52">
        <v>8</v>
      </c>
      <c r="S52">
        <v>1</v>
      </c>
      <c r="T52" t="s">
        <v>148</v>
      </c>
      <c r="U52">
        <v>0</v>
      </c>
      <c r="V52">
        <v>393</v>
      </c>
      <c r="W52">
        <v>805</v>
      </c>
    </row>
    <row r="53" spans="1:23" x14ac:dyDescent="0.25">
      <c r="A53" t="s">
        <v>88</v>
      </c>
      <c r="B53" t="s">
        <v>89</v>
      </c>
      <c r="C53" s="5">
        <v>43891</v>
      </c>
      <c r="D53">
        <v>470</v>
      </c>
      <c r="E53">
        <v>286</v>
      </c>
      <c r="F53">
        <v>140</v>
      </c>
      <c r="G53">
        <v>2</v>
      </c>
      <c r="H53">
        <v>1</v>
      </c>
      <c r="I53">
        <v>899</v>
      </c>
      <c r="J53">
        <v>7</v>
      </c>
      <c r="K53">
        <v>9</v>
      </c>
      <c r="L53">
        <v>10</v>
      </c>
      <c r="M53">
        <v>11</v>
      </c>
      <c r="N53">
        <v>13</v>
      </c>
      <c r="O53">
        <v>2</v>
      </c>
      <c r="P53">
        <v>1</v>
      </c>
      <c r="Q53">
        <v>1</v>
      </c>
      <c r="R53">
        <v>9</v>
      </c>
      <c r="S53">
        <v>2</v>
      </c>
      <c r="T53" t="s">
        <v>149</v>
      </c>
      <c r="U53">
        <v>3</v>
      </c>
      <c r="V53">
        <v>429</v>
      </c>
      <c r="W53">
        <v>896</v>
      </c>
    </row>
    <row r="54" spans="1:23" x14ac:dyDescent="0.25">
      <c r="A54" t="s">
        <v>88</v>
      </c>
      <c r="B54" t="s">
        <v>89</v>
      </c>
      <c r="C54" s="5">
        <v>43922</v>
      </c>
      <c r="D54">
        <v>44</v>
      </c>
      <c r="E54">
        <v>37</v>
      </c>
      <c r="F54">
        <v>11</v>
      </c>
      <c r="G54">
        <v>0</v>
      </c>
      <c r="H54">
        <v>0</v>
      </c>
      <c r="I54">
        <v>92</v>
      </c>
      <c r="J54">
        <v>16</v>
      </c>
      <c r="K54">
        <v>16</v>
      </c>
      <c r="L54">
        <v>17</v>
      </c>
      <c r="M54">
        <v>18.5</v>
      </c>
      <c r="N54">
        <v>20</v>
      </c>
      <c r="O54">
        <v>1.5</v>
      </c>
      <c r="P54">
        <v>1.5</v>
      </c>
      <c r="Q54">
        <v>1</v>
      </c>
      <c r="R54">
        <v>16</v>
      </c>
      <c r="S54">
        <v>0</v>
      </c>
      <c r="T54" t="s">
        <v>150</v>
      </c>
      <c r="U54">
        <v>0</v>
      </c>
      <c r="V54">
        <v>48</v>
      </c>
      <c r="W54">
        <v>92</v>
      </c>
    </row>
    <row r="55" spans="1:23" x14ac:dyDescent="0.25">
      <c r="A55" t="s">
        <v>88</v>
      </c>
      <c r="B55" t="s">
        <v>89</v>
      </c>
      <c r="C55" s="5">
        <v>43952</v>
      </c>
      <c r="D55">
        <v>295</v>
      </c>
      <c r="E55">
        <v>195</v>
      </c>
      <c r="F55">
        <v>80</v>
      </c>
      <c r="G55">
        <v>23</v>
      </c>
      <c r="H55">
        <v>4</v>
      </c>
      <c r="I55">
        <v>597</v>
      </c>
      <c r="J55">
        <v>13</v>
      </c>
      <c r="K55">
        <v>18</v>
      </c>
      <c r="L55">
        <v>22</v>
      </c>
      <c r="M55">
        <v>81</v>
      </c>
      <c r="N55">
        <v>170</v>
      </c>
      <c r="O55">
        <v>89</v>
      </c>
      <c r="P55">
        <v>59</v>
      </c>
      <c r="Q55">
        <v>4</v>
      </c>
      <c r="R55">
        <v>18</v>
      </c>
      <c r="S55">
        <v>5</v>
      </c>
      <c r="T55" t="s">
        <v>151</v>
      </c>
      <c r="U55">
        <v>27</v>
      </c>
      <c r="V55">
        <v>302</v>
      </c>
      <c r="W55">
        <v>570</v>
      </c>
    </row>
    <row r="56" spans="1:23" x14ac:dyDescent="0.25">
      <c r="A56" t="s">
        <v>88</v>
      </c>
      <c r="B56" t="s">
        <v>89</v>
      </c>
      <c r="C56" s="5">
        <v>43983</v>
      </c>
      <c r="D56">
        <v>181</v>
      </c>
      <c r="E56">
        <v>126</v>
      </c>
      <c r="F56">
        <v>46</v>
      </c>
      <c r="G56">
        <v>0</v>
      </c>
      <c r="H56">
        <v>0</v>
      </c>
      <c r="I56">
        <v>353</v>
      </c>
      <c r="J56">
        <v>26</v>
      </c>
      <c r="K56">
        <v>29</v>
      </c>
      <c r="L56">
        <v>33</v>
      </c>
      <c r="M56">
        <v>34</v>
      </c>
      <c r="N56">
        <v>37</v>
      </c>
      <c r="O56">
        <v>3</v>
      </c>
      <c r="P56">
        <v>1</v>
      </c>
      <c r="Q56">
        <v>4</v>
      </c>
      <c r="R56">
        <v>29</v>
      </c>
      <c r="S56">
        <v>3</v>
      </c>
      <c r="T56" t="s">
        <v>152</v>
      </c>
      <c r="U56">
        <v>0</v>
      </c>
      <c r="V56">
        <v>172</v>
      </c>
      <c r="W56">
        <v>353</v>
      </c>
    </row>
    <row r="57" spans="1:23" x14ac:dyDescent="0.25">
      <c r="A57" t="s">
        <v>88</v>
      </c>
      <c r="B57" t="s">
        <v>89</v>
      </c>
      <c r="C57" s="5">
        <v>44013</v>
      </c>
      <c r="D57">
        <v>396</v>
      </c>
      <c r="E57">
        <v>260</v>
      </c>
      <c r="F57">
        <v>85</v>
      </c>
      <c r="G57">
        <v>0</v>
      </c>
      <c r="H57">
        <v>0</v>
      </c>
      <c r="I57">
        <v>741</v>
      </c>
      <c r="J57">
        <v>18</v>
      </c>
      <c r="K57">
        <v>21</v>
      </c>
      <c r="L57">
        <v>22</v>
      </c>
      <c r="M57">
        <v>26</v>
      </c>
      <c r="N57">
        <v>33</v>
      </c>
      <c r="O57">
        <v>7</v>
      </c>
      <c r="P57">
        <v>4</v>
      </c>
      <c r="Q57">
        <v>1</v>
      </c>
      <c r="R57">
        <v>21</v>
      </c>
      <c r="S57">
        <v>3</v>
      </c>
      <c r="T57" t="s">
        <v>153</v>
      </c>
      <c r="U57">
        <v>0</v>
      </c>
      <c r="V57">
        <v>345</v>
      </c>
      <c r="W57">
        <v>741</v>
      </c>
    </row>
    <row r="58" spans="1:23" x14ac:dyDescent="0.25">
      <c r="A58" t="s">
        <v>88</v>
      </c>
      <c r="B58" t="s">
        <v>89</v>
      </c>
      <c r="C58" s="5">
        <v>44044</v>
      </c>
      <c r="D58">
        <v>332</v>
      </c>
      <c r="E58">
        <v>252</v>
      </c>
      <c r="F58">
        <v>65</v>
      </c>
      <c r="G58">
        <v>0</v>
      </c>
      <c r="H58">
        <v>0</v>
      </c>
      <c r="I58">
        <v>649</v>
      </c>
      <c r="J58">
        <v>23</v>
      </c>
      <c r="K58">
        <v>25</v>
      </c>
      <c r="L58">
        <v>27</v>
      </c>
      <c r="M58">
        <v>29</v>
      </c>
      <c r="N58">
        <v>31</v>
      </c>
      <c r="O58">
        <v>2</v>
      </c>
      <c r="P58">
        <v>2</v>
      </c>
      <c r="Q58">
        <v>2</v>
      </c>
      <c r="R58">
        <v>25</v>
      </c>
      <c r="S58">
        <v>2</v>
      </c>
      <c r="T58" t="s">
        <v>154</v>
      </c>
      <c r="U58">
        <v>0</v>
      </c>
      <c r="V58">
        <v>317</v>
      </c>
      <c r="W58">
        <v>649</v>
      </c>
    </row>
    <row r="59" spans="1:23" x14ac:dyDescent="0.25">
      <c r="A59" t="s">
        <v>88</v>
      </c>
      <c r="B59" t="s">
        <v>89</v>
      </c>
      <c r="C59" s="5">
        <v>44075</v>
      </c>
      <c r="D59">
        <v>605</v>
      </c>
      <c r="E59">
        <v>319</v>
      </c>
      <c r="F59">
        <v>139</v>
      </c>
      <c r="G59">
        <v>0</v>
      </c>
      <c r="H59">
        <v>0</v>
      </c>
      <c r="I59">
        <v>1063</v>
      </c>
      <c r="J59">
        <v>14</v>
      </c>
      <c r="K59">
        <v>19</v>
      </c>
      <c r="L59">
        <v>22</v>
      </c>
      <c r="M59">
        <v>26</v>
      </c>
      <c r="N59">
        <v>31</v>
      </c>
      <c r="O59">
        <v>5</v>
      </c>
      <c r="P59">
        <v>4</v>
      </c>
      <c r="Q59">
        <v>3</v>
      </c>
      <c r="R59">
        <v>19</v>
      </c>
      <c r="S59">
        <v>5</v>
      </c>
      <c r="T59" t="s">
        <v>155</v>
      </c>
      <c r="U59">
        <v>0</v>
      </c>
      <c r="V59">
        <v>458</v>
      </c>
      <c r="W59">
        <v>1063</v>
      </c>
    </row>
    <row r="60" spans="1:23" x14ac:dyDescent="0.25">
      <c r="A60" t="s">
        <v>88</v>
      </c>
      <c r="B60" t="s">
        <v>89</v>
      </c>
      <c r="C60" s="5">
        <v>44105</v>
      </c>
      <c r="D60">
        <v>318</v>
      </c>
      <c r="E60">
        <v>225</v>
      </c>
      <c r="F60">
        <v>80</v>
      </c>
      <c r="G60">
        <v>0</v>
      </c>
      <c r="H60">
        <v>0</v>
      </c>
      <c r="I60">
        <v>623</v>
      </c>
      <c r="J60">
        <v>14</v>
      </c>
      <c r="K60">
        <v>15</v>
      </c>
      <c r="L60">
        <v>17</v>
      </c>
      <c r="M60">
        <v>18</v>
      </c>
      <c r="N60">
        <v>21</v>
      </c>
      <c r="O60">
        <v>3</v>
      </c>
      <c r="P60">
        <v>1</v>
      </c>
      <c r="Q60">
        <v>2</v>
      </c>
      <c r="R60">
        <v>15</v>
      </c>
      <c r="S60">
        <v>1</v>
      </c>
      <c r="T60" t="s">
        <v>156</v>
      </c>
      <c r="U60">
        <v>0</v>
      </c>
      <c r="V60">
        <v>305</v>
      </c>
      <c r="W60">
        <v>623</v>
      </c>
    </row>
    <row r="61" spans="1:23" x14ac:dyDescent="0.25">
      <c r="A61" t="s">
        <v>88</v>
      </c>
      <c r="B61" t="s">
        <v>89</v>
      </c>
      <c r="C61" s="5">
        <v>44136</v>
      </c>
      <c r="D61">
        <v>297</v>
      </c>
      <c r="E61">
        <v>186</v>
      </c>
      <c r="F61">
        <v>80</v>
      </c>
      <c r="G61">
        <v>0</v>
      </c>
      <c r="H61">
        <v>0</v>
      </c>
      <c r="I61">
        <v>563</v>
      </c>
      <c r="J61">
        <v>25</v>
      </c>
      <c r="K61">
        <v>29</v>
      </c>
      <c r="L61">
        <v>31</v>
      </c>
      <c r="M61">
        <v>38</v>
      </c>
      <c r="N61">
        <v>42</v>
      </c>
      <c r="O61">
        <v>4</v>
      </c>
      <c r="P61">
        <v>7</v>
      </c>
      <c r="Q61">
        <v>2</v>
      </c>
      <c r="R61">
        <v>29</v>
      </c>
      <c r="S61">
        <v>4</v>
      </c>
      <c r="T61" t="s">
        <v>157</v>
      </c>
      <c r="U61">
        <v>0</v>
      </c>
      <c r="V61">
        <v>266</v>
      </c>
      <c r="W61">
        <v>563</v>
      </c>
    </row>
    <row r="62" spans="1:23" x14ac:dyDescent="0.25">
      <c r="A62" t="s">
        <v>90</v>
      </c>
      <c r="B62" t="s">
        <v>91</v>
      </c>
      <c r="C62" s="5">
        <v>43800</v>
      </c>
      <c r="D62">
        <v>22</v>
      </c>
      <c r="E62">
        <v>15</v>
      </c>
      <c r="F62">
        <v>13</v>
      </c>
      <c r="G62">
        <v>0</v>
      </c>
      <c r="H62">
        <v>0</v>
      </c>
      <c r="I62">
        <v>50</v>
      </c>
      <c r="J62">
        <v>25</v>
      </c>
      <c r="K62">
        <v>26</v>
      </c>
      <c r="L62">
        <v>28</v>
      </c>
      <c r="M62">
        <v>30</v>
      </c>
      <c r="N62">
        <v>30</v>
      </c>
      <c r="O62">
        <v>0</v>
      </c>
      <c r="P62">
        <v>2</v>
      </c>
      <c r="Q62">
        <v>2</v>
      </c>
      <c r="R62">
        <v>26</v>
      </c>
      <c r="S62">
        <v>1</v>
      </c>
      <c r="T62" t="s">
        <v>158</v>
      </c>
      <c r="U62">
        <v>0</v>
      </c>
      <c r="V62">
        <v>28</v>
      </c>
      <c r="W62">
        <v>50</v>
      </c>
    </row>
    <row r="63" spans="1:23" x14ac:dyDescent="0.25">
      <c r="A63" t="s">
        <v>90</v>
      </c>
      <c r="B63" t="s">
        <v>91</v>
      </c>
      <c r="C63" s="5">
        <v>43831</v>
      </c>
      <c r="D63">
        <v>47</v>
      </c>
      <c r="E63">
        <v>46</v>
      </c>
      <c r="F63">
        <v>0</v>
      </c>
      <c r="G63">
        <v>0</v>
      </c>
      <c r="H63">
        <v>0</v>
      </c>
      <c r="I63">
        <v>93</v>
      </c>
      <c r="J63">
        <v>40</v>
      </c>
      <c r="K63">
        <v>42</v>
      </c>
      <c r="L63">
        <v>46</v>
      </c>
      <c r="M63">
        <v>50</v>
      </c>
      <c r="N63">
        <v>55</v>
      </c>
      <c r="O63">
        <v>5</v>
      </c>
      <c r="P63">
        <v>4</v>
      </c>
      <c r="Q63">
        <v>4</v>
      </c>
      <c r="R63">
        <v>42</v>
      </c>
      <c r="S63">
        <v>2</v>
      </c>
      <c r="T63" t="s">
        <v>159</v>
      </c>
      <c r="U63">
        <v>0</v>
      </c>
      <c r="V63">
        <v>46</v>
      </c>
      <c r="W63">
        <v>93</v>
      </c>
    </row>
    <row r="64" spans="1:23" x14ac:dyDescent="0.25">
      <c r="A64" t="s">
        <v>90</v>
      </c>
      <c r="B64" t="s">
        <v>91</v>
      </c>
      <c r="C64" s="5">
        <v>43862</v>
      </c>
      <c r="D64">
        <v>107</v>
      </c>
      <c r="E64">
        <v>132</v>
      </c>
      <c r="F64">
        <v>49</v>
      </c>
      <c r="G64">
        <v>6</v>
      </c>
      <c r="H64">
        <v>1</v>
      </c>
      <c r="I64">
        <v>295</v>
      </c>
      <c r="J64">
        <v>15</v>
      </c>
      <c r="K64">
        <v>23</v>
      </c>
      <c r="L64">
        <v>34</v>
      </c>
      <c r="M64">
        <v>45</v>
      </c>
      <c r="N64">
        <v>54</v>
      </c>
      <c r="O64">
        <v>9</v>
      </c>
      <c r="P64">
        <v>11</v>
      </c>
      <c r="Q64">
        <v>11</v>
      </c>
      <c r="R64">
        <v>23</v>
      </c>
      <c r="S64">
        <v>8</v>
      </c>
      <c r="T64" t="s">
        <v>160</v>
      </c>
      <c r="U64">
        <v>7</v>
      </c>
      <c r="V64">
        <v>188</v>
      </c>
      <c r="W64">
        <v>288</v>
      </c>
    </row>
    <row r="65" spans="1:23" x14ac:dyDescent="0.25">
      <c r="A65" t="s">
        <v>90</v>
      </c>
      <c r="B65" t="s">
        <v>91</v>
      </c>
      <c r="C65" s="5">
        <v>43891</v>
      </c>
      <c r="D65">
        <v>57</v>
      </c>
      <c r="E65">
        <v>62</v>
      </c>
      <c r="F65">
        <v>26</v>
      </c>
      <c r="G65">
        <v>3</v>
      </c>
      <c r="H65">
        <v>1</v>
      </c>
      <c r="I65">
        <v>149</v>
      </c>
      <c r="J65">
        <v>13</v>
      </c>
      <c r="K65">
        <v>17</v>
      </c>
      <c r="L65">
        <v>22</v>
      </c>
      <c r="M65">
        <v>27</v>
      </c>
      <c r="N65">
        <v>31</v>
      </c>
      <c r="O65">
        <v>4</v>
      </c>
      <c r="P65">
        <v>5</v>
      </c>
      <c r="Q65">
        <v>5</v>
      </c>
      <c r="R65">
        <v>17</v>
      </c>
      <c r="S65">
        <v>4</v>
      </c>
      <c r="T65" t="s">
        <v>161</v>
      </c>
      <c r="U65">
        <v>4</v>
      </c>
      <c r="V65">
        <v>92</v>
      </c>
      <c r="W65">
        <v>145</v>
      </c>
    </row>
    <row r="66" spans="1:23" x14ac:dyDescent="0.25">
      <c r="A66" t="s">
        <v>90</v>
      </c>
      <c r="B66" t="s">
        <v>91</v>
      </c>
      <c r="C66" s="5">
        <v>43922</v>
      </c>
      <c r="D66">
        <v>47</v>
      </c>
      <c r="E66">
        <v>59</v>
      </c>
      <c r="F66">
        <v>31</v>
      </c>
      <c r="G66">
        <v>7</v>
      </c>
      <c r="H66">
        <v>0</v>
      </c>
      <c r="I66">
        <v>144</v>
      </c>
      <c r="J66">
        <v>17</v>
      </c>
      <c r="K66">
        <v>22</v>
      </c>
      <c r="L66">
        <v>27</v>
      </c>
      <c r="M66">
        <v>32</v>
      </c>
      <c r="N66">
        <v>36</v>
      </c>
      <c r="O66">
        <v>4</v>
      </c>
      <c r="P66">
        <v>5</v>
      </c>
      <c r="Q66">
        <v>5</v>
      </c>
      <c r="R66">
        <v>22</v>
      </c>
      <c r="S66">
        <v>5</v>
      </c>
      <c r="T66" t="s">
        <v>162</v>
      </c>
      <c r="U66">
        <v>7</v>
      </c>
      <c r="V66">
        <v>97</v>
      </c>
      <c r="W66">
        <v>137</v>
      </c>
    </row>
    <row r="67" spans="1:23" x14ac:dyDescent="0.25">
      <c r="A67" t="s">
        <v>90</v>
      </c>
      <c r="B67" t="s">
        <v>91</v>
      </c>
      <c r="C67" s="5">
        <v>43952</v>
      </c>
      <c r="D67">
        <v>0</v>
      </c>
      <c r="E67">
        <v>0</v>
      </c>
      <c r="F67">
        <v>0</v>
      </c>
      <c r="G67">
        <v>0</v>
      </c>
      <c r="H67">
        <v>0</v>
      </c>
      <c r="I67">
        <v>0</v>
      </c>
      <c r="T67" t="s">
        <v>163</v>
      </c>
      <c r="U67">
        <v>0</v>
      </c>
      <c r="V67">
        <v>0</v>
      </c>
      <c r="W67">
        <v>0</v>
      </c>
    </row>
    <row r="68" spans="1:23" x14ac:dyDescent="0.25">
      <c r="A68" t="s">
        <v>90</v>
      </c>
      <c r="B68" t="s">
        <v>91</v>
      </c>
      <c r="C68" s="5">
        <v>43983</v>
      </c>
      <c r="D68">
        <v>152</v>
      </c>
      <c r="E68">
        <v>153</v>
      </c>
      <c r="F68">
        <v>83</v>
      </c>
      <c r="G68">
        <v>9</v>
      </c>
      <c r="H68">
        <v>2</v>
      </c>
      <c r="I68">
        <v>399</v>
      </c>
      <c r="J68">
        <v>2</v>
      </c>
      <c r="K68">
        <v>5</v>
      </c>
      <c r="L68">
        <v>13</v>
      </c>
      <c r="M68">
        <v>29</v>
      </c>
      <c r="N68">
        <v>43</v>
      </c>
      <c r="O68">
        <v>14</v>
      </c>
      <c r="P68">
        <v>16</v>
      </c>
      <c r="Q68">
        <v>8</v>
      </c>
      <c r="R68">
        <v>5</v>
      </c>
      <c r="S68">
        <v>3</v>
      </c>
      <c r="T68" t="s">
        <v>164</v>
      </c>
      <c r="U68">
        <v>11</v>
      </c>
      <c r="V68">
        <v>247</v>
      </c>
      <c r="W68">
        <v>388</v>
      </c>
    </row>
    <row r="69" spans="1:23" x14ac:dyDescent="0.25">
      <c r="A69" t="s">
        <v>90</v>
      </c>
      <c r="B69" t="s">
        <v>91</v>
      </c>
      <c r="C69" s="5">
        <v>44013</v>
      </c>
      <c r="D69">
        <v>85</v>
      </c>
      <c r="E69">
        <v>58</v>
      </c>
      <c r="F69">
        <v>45</v>
      </c>
      <c r="G69">
        <v>3</v>
      </c>
      <c r="H69">
        <v>0</v>
      </c>
      <c r="I69">
        <v>191</v>
      </c>
      <c r="J69">
        <v>1</v>
      </c>
      <c r="K69">
        <v>2</v>
      </c>
      <c r="L69">
        <v>3</v>
      </c>
      <c r="M69">
        <v>6</v>
      </c>
      <c r="N69">
        <v>10</v>
      </c>
      <c r="O69">
        <v>4</v>
      </c>
      <c r="P69">
        <v>3</v>
      </c>
      <c r="Q69">
        <v>1</v>
      </c>
      <c r="R69">
        <v>2</v>
      </c>
      <c r="S69">
        <v>1</v>
      </c>
      <c r="T69" t="s">
        <v>165</v>
      </c>
      <c r="U69">
        <v>3</v>
      </c>
      <c r="V69">
        <v>106</v>
      </c>
      <c r="W69">
        <v>188</v>
      </c>
    </row>
    <row r="70" spans="1:23" x14ac:dyDescent="0.25">
      <c r="A70" t="s">
        <v>90</v>
      </c>
      <c r="B70" t="s">
        <v>91</v>
      </c>
      <c r="C70" s="5">
        <v>44044</v>
      </c>
      <c r="D70">
        <v>88</v>
      </c>
      <c r="E70">
        <v>51</v>
      </c>
      <c r="F70">
        <v>27</v>
      </c>
      <c r="G70">
        <v>2</v>
      </c>
      <c r="H70">
        <v>0</v>
      </c>
      <c r="I70">
        <v>168</v>
      </c>
      <c r="J70">
        <v>1</v>
      </c>
      <c r="K70">
        <v>3</v>
      </c>
      <c r="L70">
        <v>5</v>
      </c>
      <c r="M70">
        <v>8</v>
      </c>
      <c r="N70">
        <v>12</v>
      </c>
      <c r="O70">
        <v>4</v>
      </c>
      <c r="P70">
        <v>3</v>
      </c>
      <c r="Q70">
        <v>2</v>
      </c>
      <c r="R70">
        <v>3</v>
      </c>
      <c r="S70">
        <v>2</v>
      </c>
      <c r="T70" t="s">
        <v>166</v>
      </c>
      <c r="U70">
        <v>2</v>
      </c>
      <c r="V70">
        <v>80</v>
      </c>
      <c r="W70">
        <v>166</v>
      </c>
    </row>
    <row r="71" spans="1:23" x14ac:dyDescent="0.25">
      <c r="A71" t="s">
        <v>90</v>
      </c>
      <c r="B71" t="s">
        <v>91</v>
      </c>
      <c r="C71" s="5">
        <v>44075</v>
      </c>
      <c r="D71">
        <v>41</v>
      </c>
      <c r="E71">
        <v>37</v>
      </c>
      <c r="F71">
        <v>19</v>
      </c>
      <c r="G71">
        <v>2</v>
      </c>
      <c r="H71">
        <v>2</v>
      </c>
      <c r="I71">
        <v>101</v>
      </c>
      <c r="J71">
        <v>1</v>
      </c>
      <c r="K71">
        <v>4</v>
      </c>
      <c r="L71">
        <v>6</v>
      </c>
      <c r="M71">
        <v>8</v>
      </c>
      <c r="N71">
        <v>13</v>
      </c>
      <c r="O71">
        <v>5</v>
      </c>
      <c r="P71">
        <v>2</v>
      </c>
      <c r="Q71">
        <v>2</v>
      </c>
      <c r="R71">
        <v>4</v>
      </c>
      <c r="S71">
        <v>3</v>
      </c>
      <c r="T71" t="s">
        <v>167</v>
      </c>
      <c r="U71">
        <v>4</v>
      </c>
      <c r="V71">
        <v>60</v>
      </c>
      <c r="W71">
        <v>97</v>
      </c>
    </row>
    <row r="72" spans="1:23" x14ac:dyDescent="0.25">
      <c r="A72" t="s">
        <v>90</v>
      </c>
      <c r="B72" t="s">
        <v>91</v>
      </c>
      <c r="C72" s="5">
        <v>44105</v>
      </c>
      <c r="D72">
        <v>55</v>
      </c>
      <c r="E72">
        <v>30</v>
      </c>
      <c r="F72">
        <v>22</v>
      </c>
      <c r="G72">
        <v>1</v>
      </c>
      <c r="H72">
        <v>0</v>
      </c>
      <c r="I72">
        <v>108</v>
      </c>
      <c r="J72">
        <v>1</v>
      </c>
      <c r="K72">
        <v>4</v>
      </c>
      <c r="L72">
        <v>8</v>
      </c>
      <c r="M72">
        <v>11</v>
      </c>
      <c r="N72">
        <v>18</v>
      </c>
      <c r="O72">
        <v>7</v>
      </c>
      <c r="P72">
        <v>3</v>
      </c>
      <c r="Q72">
        <v>4</v>
      </c>
      <c r="R72">
        <v>4</v>
      </c>
      <c r="S72">
        <v>3</v>
      </c>
      <c r="T72" t="s">
        <v>168</v>
      </c>
      <c r="U72">
        <v>1</v>
      </c>
      <c r="V72">
        <v>53</v>
      </c>
      <c r="W72">
        <v>107</v>
      </c>
    </row>
    <row r="73" spans="1:23" x14ac:dyDescent="0.25">
      <c r="A73" t="s">
        <v>90</v>
      </c>
      <c r="B73" t="s">
        <v>91</v>
      </c>
      <c r="C73" s="5">
        <v>44136</v>
      </c>
      <c r="D73">
        <v>57</v>
      </c>
      <c r="E73">
        <v>47</v>
      </c>
      <c r="F73">
        <v>27</v>
      </c>
      <c r="G73">
        <v>2</v>
      </c>
      <c r="H73">
        <v>0</v>
      </c>
      <c r="I73">
        <v>133</v>
      </c>
      <c r="J73">
        <v>15</v>
      </c>
      <c r="K73">
        <v>19</v>
      </c>
      <c r="L73">
        <v>22</v>
      </c>
      <c r="M73">
        <v>26</v>
      </c>
      <c r="N73">
        <v>30</v>
      </c>
      <c r="O73">
        <v>4</v>
      </c>
      <c r="P73">
        <v>4</v>
      </c>
      <c r="Q73">
        <v>3</v>
      </c>
      <c r="R73">
        <v>19</v>
      </c>
      <c r="S73">
        <v>4</v>
      </c>
      <c r="T73" t="s">
        <v>169</v>
      </c>
      <c r="U73">
        <v>2</v>
      </c>
      <c r="V73">
        <v>76</v>
      </c>
      <c r="W73">
        <v>131</v>
      </c>
    </row>
    <row r="74" spans="1:23" x14ac:dyDescent="0.25">
      <c r="A74" t="s">
        <v>92</v>
      </c>
      <c r="B74" t="s">
        <v>93</v>
      </c>
      <c r="C74" s="5">
        <v>43800</v>
      </c>
      <c r="D74">
        <v>469</v>
      </c>
      <c r="E74">
        <v>284</v>
      </c>
      <c r="F74">
        <v>39</v>
      </c>
      <c r="G74">
        <v>0</v>
      </c>
      <c r="H74">
        <v>0</v>
      </c>
      <c r="I74">
        <v>792</v>
      </c>
      <c r="J74">
        <v>5</v>
      </c>
      <c r="K74">
        <v>10</v>
      </c>
      <c r="L74">
        <v>15</v>
      </c>
      <c r="M74">
        <v>29</v>
      </c>
      <c r="N74">
        <v>59</v>
      </c>
      <c r="O74">
        <v>30</v>
      </c>
      <c r="P74">
        <v>14</v>
      </c>
      <c r="Q74">
        <v>5</v>
      </c>
      <c r="R74">
        <v>10</v>
      </c>
      <c r="S74">
        <v>5</v>
      </c>
      <c r="T74" t="s">
        <v>170</v>
      </c>
      <c r="U74">
        <v>0</v>
      </c>
      <c r="V74">
        <v>323</v>
      </c>
      <c r="W74">
        <v>792</v>
      </c>
    </row>
    <row r="75" spans="1:23" x14ac:dyDescent="0.25">
      <c r="A75" t="s">
        <v>92</v>
      </c>
      <c r="B75" t="s">
        <v>93</v>
      </c>
      <c r="C75" s="5">
        <v>43831</v>
      </c>
      <c r="D75">
        <v>331</v>
      </c>
      <c r="E75">
        <v>212</v>
      </c>
      <c r="F75">
        <v>9</v>
      </c>
      <c r="G75">
        <v>0</v>
      </c>
      <c r="H75">
        <v>0</v>
      </c>
      <c r="I75">
        <v>552</v>
      </c>
      <c r="J75">
        <v>4</v>
      </c>
      <c r="K75">
        <v>11</v>
      </c>
      <c r="L75">
        <v>25</v>
      </c>
      <c r="M75">
        <v>30</v>
      </c>
      <c r="N75">
        <v>38</v>
      </c>
      <c r="O75">
        <v>8</v>
      </c>
      <c r="P75">
        <v>5</v>
      </c>
      <c r="Q75">
        <v>14</v>
      </c>
      <c r="R75">
        <v>11</v>
      </c>
      <c r="S75">
        <v>7</v>
      </c>
      <c r="T75" t="s">
        <v>171</v>
      </c>
      <c r="U75">
        <v>0</v>
      </c>
      <c r="V75">
        <v>221</v>
      </c>
      <c r="W75">
        <v>552</v>
      </c>
    </row>
    <row r="76" spans="1:23" x14ac:dyDescent="0.25">
      <c r="A76" t="s">
        <v>92</v>
      </c>
      <c r="B76" t="s">
        <v>93</v>
      </c>
      <c r="C76" s="5">
        <v>43862</v>
      </c>
      <c r="D76">
        <v>567</v>
      </c>
      <c r="E76">
        <v>201</v>
      </c>
      <c r="F76">
        <v>35</v>
      </c>
      <c r="G76">
        <v>0</v>
      </c>
      <c r="H76">
        <v>0</v>
      </c>
      <c r="I76">
        <v>803</v>
      </c>
      <c r="J76">
        <v>6</v>
      </c>
      <c r="K76">
        <v>24</v>
      </c>
      <c r="L76">
        <v>33</v>
      </c>
      <c r="M76">
        <v>40</v>
      </c>
      <c r="N76">
        <v>96</v>
      </c>
      <c r="O76">
        <v>56</v>
      </c>
      <c r="P76">
        <v>7</v>
      </c>
      <c r="Q76">
        <v>9</v>
      </c>
      <c r="R76">
        <v>24</v>
      </c>
      <c r="S76">
        <v>18</v>
      </c>
      <c r="T76" t="s">
        <v>172</v>
      </c>
      <c r="U76">
        <v>0</v>
      </c>
      <c r="V76">
        <v>236</v>
      </c>
      <c r="W76">
        <v>803</v>
      </c>
    </row>
    <row r="77" spans="1:23" x14ac:dyDescent="0.25">
      <c r="A77" t="s">
        <v>92</v>
      </c>
      <c r="B77" t="s">
        <v>93</v>
      </c>
      <c r="C77" s="5">
        <v>43891</v>
      </c>
      <c r="D77">
        <v>1052</v>
      </c>
      <c r="E77">
        <v>21</v>
      </c>
      <c r="F77">
        <v>18</v>
      </c>
      <c r="G77">
        <v>0</v>
      </c>
      <c r="H77">
        <v>0</v>
      </c>
      <c r="I77">
        <v>1091</v>
      </c>
      <c r="J77">
        <v>11</v>
      </c>
      <c r="K77">
        <v>26</v>
      </c>
      <c r="L77">
        <v>53</v>
      </c>
      <c r="M77">
        <v>87</v>
      </c>
      <c r="N77">
        <v>111</v>
      </c>
      <c r="O77">
        <v>24</v>
      </c>
      <c r="P77">
        <v>34</v>
      </c>
      <c r="Q77">
        <v>27</v>
      </c>
      <c r="R77">
        <v>26</v>
      </c>
      <c r="S77">
        <v>15</v>
      </c>
      <c r="T77" t="s">
        <v>173</v>
      </c>
      <c r="U77">
        <v>0</v>
      </c>
      <c r="V77">
        <v>39</v>
      </c>
      <c r="W77">
        <v>1091</v>
      </c>
    </row>
    <row r="78" spans="1:23" x14ac:dyDescent="0.25">
      <c r="A78" t="s">
        <v>92</v>
      </c>
      <c r="B78" t="s">
        <v>93</v>
      </c>
      <c r="C78" s="5">
        <v>43922</v>
      </c>
      <c r="D78">
        <v>1571</v>
      </c>
      <c r="E78">
        <v>980</v>
      </c>
      <c r="F78">
        <v>178</v>
      </c>
      <c r="G78">
        <v>0</v>
      </c>
      <c r="H78">
        <v>0</v>
      </c>
      <c r="I78">
        <v>2729</v>
      </c>
      <c r="J78">
        <v>19</v>
      </c>
      <c r="K78">
        <v>35</v>
      </c>
      <c r="L78">
        <v>55</v>
      </c>
      <c r="M78">
        <v>83</v>
      </c>
      <c r="N78">
        <v>128</v>
      </c>
      <c r="O78">
        <v>45</v>
      </c>
      <c r="P78">
        <v>28</v>
      </c>
      <c r="Q78">
        <v>20</v>
      </c>
      <c r="R78">
        <v>35</v>
      </c>
      <c r="S78">
        <v>16</v>
      </c>
      <c r="T78" t="s">
        <v>174</v>
      </c>
      <c r="U78">
        <v>0</v>
      </c>
      <c r="V78">
        <v>1158</v>
      </c>
      <c r="W78">
        <v>2729</v>
      </c>
    </row>
    <row r="79" spans="1:23" x14ac:dyDescent="0.25">
      <c r="A79" t="s">
        <v>92</v>
      </c>
      <c r="B79" t="s">
        <v>93</v>
      </c>
      <c r="C79" s="5">
        <v>43952</v>
      </c>
      <c r="D79">
        <v>556</v>
      </c>
      <c r="E79">
        <v>228</v>
      </c>
      <c r="F79">
        <v>59</v>
      </c>
      <c r="G79">
        <v>0</v>
      </c>
      <c r="H79">
        <v>0</v>
      </c>
      <c r="I79">
        <v>843</v>
      </c>
      <c r="J79">
        <v>5</v>
      </c>
      <c r="K79">
        <v>10</v>
      </c>
      <c r="L79">
        <v>16</v>
      </c>
      <c r="M79">
        <v>29</v>
      </c>
      <c r="N79">
        <v>72</v>
      </c>
      <c r="O79">
        <v>43</v>
      </c>
      <c r="P79">
        <v>13</v>
      </c>
      <c r="Q79">
        <v>6</v>
      </c>
      <c r="R79">
        <v>10</v>
      </c>
      <c r="S79">
        <v>5</v>
      </c>
      <c r="T79" t="s">
        <v>175</v>
      </c>
      <c r="U79">
        <v>0</v>
      </c>
      <c r="V79">
        <v>287</v>
      </c>
      <c r="W79">
        <v>843</v>
      </c>
    </row>
    <row r="80" spans="1:23" x14ac:dyDescent="0.25">
      <c r="A80" t="s">
        <v>92</v>
      </c>
      <c r="B80" t="s">
        <v>93</v>
      </c>
      <c r="C80" s="5">
        <v>43983</v>
      </c>
      <c r="D80">
        <v>669</v>
      </c>
      <c r="E80">
        <v>299</v>
      </c>
      <c r="F80">
        <v>54</v>
      </c>
      <c r="G80">
        <v>1</v>
      </c>
      <c r="H80">
        <v>0</v>
      </c>
      <c r="I80">
        <v>1023</v>
      </c>
      <c r="J80">
        <v>3</v>
      </c>
      <c r="K80">
        <v>6</v>
      </c>
      <c r="L80">
        <v>10</v>
      </c>
      <c r="M80">
        <v>26</v>
      </c>
      <c r="N80">
        <v>43</v>
      </c>
      <c r="O80">
        <v>17</v>
      </c>
      <c r="P80">
        <v>16</v>
      </c>
      <c r="Q80">
        <v>4</v>
      </c>
      <c r="R80">
        <v>6</v>
      </c>
      <c r="S80">
        <v>3</v>
      </c>
      <c r="T80" t="s">
        <v>176</v>
      </c>
      <c r="U80">
        <v>1</v>
      </c>
      <c r="V80">
        <v>354</v>
      </c>
      <c r="W80">
        <v>1022</v>
      </c>
    </row>
    <row r="81" spans="1:23" x14ac:dyDescent="0.25">
      <c r="A81" t="s">
        <v>92</v>
      </c>
      <c r="B81" t="s">
        <v>93</v>
      </c>
      <c r="C81" s="5">
        <v>44013</v>
      </c>
      <c r="D81">
        <v>600</v>
      </c>
      <c r="E81">
        <v>218</v>
      </c>
      <c r="F81">
        <v>78</v>
      </c>
      <c r="G81">
        <v>0</v>
      </c>
      <c r="H81">
        <v>0</v>
      </c>
      <c r="I81">
        <v>896</v>
      </c>
      <c r="J81">
        <v>2</v>
      </c>
      <c r="K81">
        <v>5</v>
      </c>
      <c r="L81">
        <v>7</v>
      </c>
      <c r="M81">
        <v>15</v>
      </c>
      <c r="N81">
        <v>45</v>
      </c>
      <c r="O81">
        <v>30</v>
      </c>
      <c r="P81">
        <v>8</v>
      </c>
      <c r="Q81">
        <v>2</v>
      </c>
      <c r="R81">
        <v>5</v>
      </c>
      <c r="S81">
        <v>3</v>
      </c>
      <c r="T81" t="s">
        <v>177</v>
      </c>
      <c r="U81">
        <v>0</v>
      </c>
      <c r="V81">
        <v>296</v>
      </c>
      <c r="W81">
        <v>896</v>
      </c>
    </row>
    <row r="82" spans="1:23" x14ac:dyDescent="0.25">
      <c r="A82" t="s">
        <v>92</v>
      </c>
      <c r="B82" t="s">
        <v>93</v>
      </c>
      <c r="C82" s="5">
        <v>44044</v>
      </c>
      <c r="D82">
        <v>799</v>
      </c>
      <c r="E82">
        <v>238</v>
      </c>
      <c r="F82">
        <v>50</v>
      </c>
      <c r="G82">
        <v>0</v>
      </c>
      <c r="H82">
        <v>0</v>
      </c>
      <c r="I82">
        <v>1087</v>
      </c>
      <c r="J82">
        <v>3</v>
      </c>
      <c r="K82">
        <v>5</v>
      </c>
      <c r="L82">
        <v>12</v>
      </c>
      <c r="M82">
        <v>33</v>
      </c>
      <c r="N82">
        <v>65</v>
      </c>
      <c r="O82">
        <v>32</v>
      </c>
      <c r="P82">
        <v>21</v>
      </c>
      <c r="Q82">
        <v>7</v>
      </c>
      <c r="R82">
        <v>5</v>
      </c>
      <c r="S82">
        <v>2</v>
      </c>
      <c r="T82" t="s">
        <v>178</v>
      </c>
      <c r="U82">
        <v>0</v>
      </c>
      <c r="V82">
        <v>288</v>
      </c>
      <c r="W82">
        <v>1087</v>
      </c>
    </row>
    <row r="83" spans="1:23" x14ac:dyDescent="0.25">
      <c r="A83" t="s">
        <v>92</v>
      </c>
      <c r="B83" t="s">
        <v>93</v>
      </c>
      <c r="C83" s="5">
        <v>44075</v>
      </c>
      <c r="D83">
        <v>711</v>
      </c>
      <c r="E83">
        <v>537</v>
      </c>
      <c r="F83">
        <v>76</v>
      </c>
      <c r="G83">
        <v>0</v>
      </c>
      <c r="H83">
        <v>0</v>
      </c>
      <c r="I83">
        <v>1324</v>
      </c>
      <c r="J83">
        <v>2</v>
      </c>
      <c r="K83">
        <v>5</v>
      </c>
      <c r="L83">
        <v>10</v>
      </c>
      <c r="M83">
        <v>27</v>
      </c>
      <c r="N83">
        <v>51</v>
      </c>
      <c r="O83">
        <v>24</v>
      </c>
      <c r="P83">
        <v>17</v>
      </c>
      <c r="Q83">
        <v>5</v>
      </c>
      <c r="R83">
        <v>5</v>
      </c>
      <c r="S83">
        <v>3</v>
      </c>
      <c r="T83" t="s">
        <v>179</v>
      </c>
      <c r="U83">
        <v>0</v>
      </c>
      <c r="V83">
        <v>613</v>
      </c>
      <c r="W83">
        <v>1324</v>
      </c>
    </row>
    <row r="84" spans="1:23" x14ac:dyDescent="0.25">
      <c r="A84" t="s">
        <v>92</v>
      </c>
      <c r="B84" t="s">
        <v>93</v>
      </c>
      <c r="C84" s="5">
        <v>44105</v>
      </c>
      <c r="D84">
        <v>497</v>
      </c>
      <c r="E84">
        <v>220</v>
      </c>
      <c r="F84">
        <v>76</v>
      </c>
      <c r="G84">
        <v>1</v>
      </c>
      <c r="H84">
        <v>0</v>
      </c>
      <c r="I84">
        <v>794</v>
      </c>
      <c r="J84">
        <v>5</v>
      </c>
      <c r="K84">
        <v>10</v>
      </c>
      <c r="L84">
        <v>20</v>
      </c>
      <c r="M84">
        <v>30</v>
      </c>
      <c r="N84">
        <v>65</v>
      </c>
      <c r="O84">
        <v>35</v>
      </c>
      <c r="P84">
        <v>10</v>
      </c>
      <c r="Q84">
        <v>10</v>
      </c>
      <c r="R84">
        <v>10</v>
      </c>
      <c r="S84">
        <v>5</v>
      </c>
      <c r="T84" t="s">
        <v>180</v>
      </c>
      <c r="U84">
        <v>1</v>
      </c>
      <c r="V84">
        <v>297</v>
      </c>
      <c r="W84">
        <v>793</v>
      </c>
    </row>
    <row r="85" spans="1:23" x14ac:dyDescent="0.25">
      <c r="A85" t="s">
        <v>92</v>
      </c>
      <c r="B85" t="s">
        <v>93</v>
      </c>
      <c r="C85" s="5">
        <v>44136</v>
      </c>
      <c r="D85">
        <v>647</v>
      </c>
      <c r="E85">
        <v>385</v>
      </c>
      <c r="F85">
        <v>115</v>
      </c>
      <c r="G85">
        <v>1</v>
      </c>
      <c r="H85">
        <v>0</v>
      </c>
      <c r="I85">
        <v>1148</v>
      </c>
      <c r="J85">
        <v>4</v>
      </c>
      <c r="K85">
        <v>6</v>
      </c>
      <c r="L85">
        <v>11</v>
      </c>
      <c r="M85">
        <v>20</v>
      </c>
      <c r="N85">
        <v>29</v>
      </c>
      <c r="O85">
        <v>9</v>
      </c>
      <c r="P85">
        <v>9</v>
      </c>
      <c r="Q85">
        <v>5</v>
      </c>
      <c r="R85">
        <v>6</v>
      </c>
      <c r="S85">
        <v>2</v>
      </c>
      <c r="T85" t="s">
        <v>181</v>
      </c>
      <c r="U85">
        <v>1</v>
      </c>
      <c r="V85">
        <v>501</v>
      </c>
      <c r="W85">
        <v>1147</v>
      </c>
    </row>
    <row r="86" spans="1:23" x14ac:dyDescent="0.25">
      <c r="A86" t="s">
        <v>94</v>
      </c>
      <c r="B86" t="s">
        <v>95</v>
      </c>
      <c r="C86" s="5">
        <v>43800</v>
      </c>
      <c r="D86">
        <v>49</v>
      </c>
      <c r="E86">
        <v>1</v>
      </c>
      <c r="F86">
        <v>0</v>
      </c>
      <c r="G86">
        <v>0</v>
      </c>
      <c r="H86">
        <v>0</v>
      </c>
      <c r="I86">
        <v>50</v>
      </c>
      <c r="J86">
        <v>5</v>
      </c>
      <c r="K86">
        <v>12</v>
      </c>
      <c r="L86">
        <v>29</v>
      </c>
      <c r="M86">
        <v>74</v>
      </c>
      <c r="N86">
        <v>89</v>
      </c>
      <c r="O86">
        <v>15</v>
      </c>
      <c r="P86">
        <v>45</v>
      </c>
      <c r="Q86">
        <v>17</v>
      </c>
      <c r="R86">
        <v>12</v>
      </c>
      <c r="S86">
        <v>7</v>
      </c>
      <c r="T86" t="s">
        <v>182</v>
      </c>
      <c r="U86">
        <v>0</v>
      </c>
      <c r="V86">
        <v>1</v>
      </c>
      <c r="W86">
        <v>50</v>
      </c>
    </row>
    <row r="87" spans="1:23" x14ac:dyDescent="0.25">
      <c r="A87" t="s">
        <v>94</v>
      </c>
      <c r="B87" t="s">
        <v>95</v>
      </c>
      <c r="C87" s="5">
        <v>43831</v>
      </c>
      <c r="D87">
        <v>62</v>
      </c>
      <c r="E87">
        <v>33</v>
      </c>
      <c r="F87">
        <v>0</v>
      </c>
      <c r="G87">
        <v>1</v>
      </c>
      <c r="H87">
        <v>1</v>
      </c>
      <c r="I87">
        <v>97</v>
      </c>
      <c r="J87">
        <v>16</v>
      </c>
      <c r="K87">
        <v>24</v>
      </c>
      <c r="L87">
        <v>36</v>
      </c>
      <c r="M87">
        <v>52</v>
      </c>
      <c r="N87">
        <v>118</v>
      </c>
      <c r="O87">
        <v>66</v>
      </c>
      <c r="P87">
        <v>16</v>
      </c>
      <c r="Q87">
        <v>12</v>
      </c>
      <c r="R87">
        <v>24</v>
      </c>
      <c r="S87">
        <v>8</v>
      </c>
      <c r="T87" t="s">
        <v>183</v>
      </c>
      <c r="U87">
        <v>2</v>
      </c>
      <c r="V87">
        <v>35</v>
      </c>
      <c r="W87">
        <v>95</v>
      </c>
    </row>
    <row r="88" spans="1:23" x14ac:dyDescent="0.25">
      <c r="A88" t="s">
        <v>94</v>
      </c>
      <c r="B88" t="s">
        <v>95</v>
      </c>
      <c r="C88" s="5">
        <v>43862</v>
      </c>
      <c r="D88">
        <v>21</v>
      </c>
      <c r="E88">
        <v>7</v>
      </c>
      <c r="F88">
        <v>0</v>
      </c>
      <c r="G88">
        <v>0</v>
      </c>
      <c r="H88">
        <v>0</v>
      </c>
      <c r="I88">
        <v>28</v>
      </c>
      <c r="J88">
        <v>36</v>
      </c>
      <c r="K88">
        <v>44.5</v>
      </c>
      <c r="L88">
        <v>55.5</v>
      </c>
      <c r="M88">
        <v>81</v>
      </c>
      <c r="N88">
        <v>171</v>
      </c>
      <c r="O88">
        <v>90</v>
      </c>
      <c r="P88">
        <v>25.5</v>
      </c>
      <c r="Q88">
        <v>11</v>
      </c>
      <c r="R88">
        <v>44.5</v>
      </c>
      <c r="S88">
        <v>8.5</v>
      </c>
      <c r="T88" t="s">
        <v>184</v>
      </c>
      <c r="U88">
        <v>0</v>
      </c>
      <c r="V88">
        <v>7</v>
      </c>
      <c r="W88">
        <v>28</v>
      </c>
    </row>
    <row r="89" spans="1:23" x14ac:dyDescent="0.25">
      <c r="A89" t="s">
        <v>94</v>
      </c>
      <c r="B89" t="s">
        <v>95</v>
      </c>
      <c r="C89" s="5">
        <v>43891</v>
      </c>
      <c r="D89">
        <v>8</v>
      </c>
      <c r="E89">
        <v>7</v>
      </c>
      <c r="F89">
        <v>1</v>
      </c>
      <c r="G89">
        <v>0</v>
      </c>
      <c r="H89">
        <v>0</v>
      </c>
      <c r="I89">
        <v>16</v>
      </c>
      <c r="J89">
        <v>65</v>
      </c>
      <c r="K89">
        <v>74</v>
      </c>
      <c r="L89">
        <v>87</v>
      </c>
      <c r="M89">
        <v>108.5</v>
      </c>
      <c r="N89">
        <v>121</v>
      </c>
      <c r="O89">
        <v>12.5</v>
      </c>
      <c r="P89">
        <v>21.5</v>
      </c>
      <c r="Q89">
        <v>13</v>
      </c>
      <c r="R89">
        <v>74</v>
      </c>
      <c r="S89">
        <v>9</v>
      </c>
      <c r="T89" t="s">
        <v>185</v>
      </c>
      <c r="U89">
        <v>0</v>
      </c>
      <c r="V89">
        <v>8</v>
      </c>
      <c r="W89">
        <v>16</v>
      </c>
    </row>
    <row r="90" spans="1:23" x14ac:dyDescent="0.25">
      <c r="A90" t="s">
        <v>94</v>
      </c>
      <c r="B90" t="s">
        <v>95</v>
      </c>
      <c r="C90" s="5">
        <v>43922</v>
      </c>
      <c r="D90">
        <v>1</v>
      </c>
      <c r="E90">
        <v>0</v>
      </c>
      <c r="F90">
        <v>0</v>
      </c>
      <c r="G90">
        <v>0</v>
      </c>
      <c r="H90">
        <v>0</v>
      </c>
      <c r="I90">
        <v>1</v>
      </c>
      <c r="J90">
        <v>105</v>
      </c>
      <c r="K90">
        <v>105</v>
      </c>
      <c r="L90">
        <v>105</v>
      </c>
      <c r="M90">
        <v>105</v>
      </c>
      <c r="N90">
        <v>105</v>
      </c>
      <c r="O90">
        <v>0</v>
      </c>
      <c r="P90">
        <v>0</v>
      </c>
      <c r="Q90">
        <v>0</v>
      </c>
      <c r="R90">
        <v>105</v>
      </c>
      <c r="S90">
        <v>0</v>
      </c>
      <c r="T90" t="s">
        <v>186</v>
      </c>
      <c r="U90">
        <v>0</v>
      </c>
      <c r="V90">
        <v>0</v>
      </c>
      <c r="W90">
        <v>1</v>
      </c>
    </row>
    <row r="91" spans="1:23" x14ac:dyDescent="0.25">
      <c r="A91" t="s">
        <v>94</v>
      </c>
      <c r="B91" t="s">
        <v>95</v>
      </c>
      <c r="C91" s="5">
        <v>43952</v>
      </c>
      <c r="D91">
        <v>1</v>
      </c>
      <c r="E91">
        <v>0</v>
      </c>
      <c r="F91">
        <v>0</v>
      </c>
      <c r="G91">
        <v>0</v>
      </c>
      <c r="H91">
        <v>0</v>
      </c>
      <c r="I91">
        <v>1</v>
      </c>
      <c r="J91">
        <v>90</v>
      </c>
      <c r="K91">
        <v>90</v>
      </c>
      <c r="L91">
        <v>90</v>
      </c>
      <c r="M91">
        <v>90</v>
      </c>
      <c r="N91">
        <v>90</v>
      </c>
      <c r="O91">
        <v>0</v>
      </c>
      <c r="P91">
        <v>0</v>
      </c>
      <c r="Q91">
        <v>0</v>
      </c>
      <c r="R91">
        <v>90</v>
      </c>
      <c r="S91">
        <v>0</v>
      </c>
      <c r="T91" t="s">
        <v>187</v>
      </c>
      <c r="U91">
        <v>0</v>
      </c>
      <c r="V91">
        <v>0</v>
      </c>
      <c r="W91">
        <v>1</v>
      </c>
    </row>
    <row r="92" spans="1:23" x14ac:dyDescent="0.25">
      <c r="A92" t="s">
        <v>94</v>
      </c>
      <c r="B92" t="s">
        <v>95</v>
      </c>
      <c r="C92" s="5">
        <v>43983</v>
      </c>
      <c r="D92">
        <v>0</v>
      </c>
      <c r="E92">
        <v>0</v>
      </c>
      <c r="F92">
        <v>0</v>
      </c>
      <c r="G92">
        <v>0</v>
      </c>
      <c r="H92">
        <v>0</v>
      </c>
      <c r="I92">
        <v>0</v>
      </c>
      <c r="T92" t="s">
        <v>188</v>
      </c>
      <c r="U92">
        <v>0</v>
      </c>
      <c r="V92">
        <v>0</v>
      </c>
      <c r="W92">
        <v>0</v>
      </c>
    </row>
    <row r="93" spans="1:23" x14ac:dyDescent="0.25">
      <c r="A93" t="s">
        <v>94</v>
      </c>
      <c r="B93" t="s">
        <v>95</v>
      </c>
      <c r="C93" s="5">
        <v>44013</v>
      </c>
      <c r="D93">
        <v>0</v>
      </c>
      <c r="E93">
        <v>0</v>
      </c>
      <c r="F93">
        <v>0</v>
      </c>
      <c r="G93">
        <v>0</v>
      </c>
      <c r="H93">
        <v>0</v>
      </c>
      <c r="I93">
        <v>0</v>
      </c>
      <c r="T93" t="s">
        <v>189</v>
      </c>
      <c r="U93">
        <v>0</v>
      </c>
      <c r="V93">
        <v>0</v>
      </c>
      <c r="W93">
        <v>0</v>
      </c>
    </row>
    <row r="94" spans="1:23" x14ac:dyDescent="0.25">
      <c r="A94" t="s">
        <v>94</v>
      </c>
      <c r="B94" t="s">
        <v>95</v>
      </c>
      <c r="C94" s="5">
        <v>44044</v>
      </c>
      <c r="D94">
        <v>0</v>
      </c>
      <c r="E94">
        <v>0</v>
      </c>
      <c r="F94">
        <v>0</v>
      </c>
      <c r="G94">
        <v>0</v>
      </c>
      <c r="H94">
        <v>0</v>
      </c>
      <c r="I94">
        <v>0</v>
      </c>
      <c r="T94" t="s">
        <v>190</v>
      </c>
      <c r="U94">
        <v>0</v>
      </c>
      <c r="V94">
        <v>0</v>
      </c>
      <c r="W94">
        <v>0</v>
      </c>
    </row>
    <row r="95" spans="1:23" x14ac:dyDescent="0.25">
      <c r="A95" t="s">
        <v>94</v>
      </c>
      <c r="B95" t="s">
        <v>95</v>
      </c>
      <c r="C95" s="5">
        <v>44075</v>
      </c>
      <c r="D95">
        <v>0</v>
      </c>
      <c r="E95">
        <v>0</v>
      </c>
      <c r="F95">
        <v>0</v>
      </c>
      <c r="G95">
        <v>0</v>
      </c>
      <c r="H95">
        <v>0</v>
      </c>
      <c r="I95">
        <v>0</v>
      </c>
      <c r="T95" t="s">
        <v>191</v>
      </c>
      <c r="U95">
        <v>0</v>
      </c>
      <c r="V95">
        <v>0</v>
      </c>
      <c r="W95">
        <v>0</v>
      </c>
    </row>
    <row r="96" spans="1:23" x14ac:dyDescent="0.25">
      <c r="A96" t="s">
        <v>94</v>
      </c>
      <c r="B96" t="s">
        <v>95</v>
      </c>
      <c r="C96" s="5">
        <v>44105</v>
      </c>
      <c r="D96">
        <v>0</v>
      </c>
      <c r="E96">
        <v>0</v>
      </c>
      <c r="F96">
        <v>0</v>
      </c>
      <c r="G96">
        <v>0</v>
      </c>
      <c r="H96">
        <v>0</v>
      </c>
      <c r="I96">
        <v>0</v>
      </c>
      <c r="T96" t="s">
        <v>192</v>
      </c>
      <c r="U96">
        <v>0</v>
      </c>
      <c r="V96">
        <v>0</v>
      </c>
      <c r="W96">
        <v>0</v>
      </c>
    </row>
    <row r="97" spans="1:23" x14ac:dyDescent="0.25">
      <c r="A97" t="s">
        <v>94</v>
      </c>
      <c r="B97" t="s">
        <v>95</v>
      </c>
      <c r="C97" s="5">
        <v>44136</v>
      </c>
      <c r="D97">
        <v>0</v>
      </c>
      <c r="E97">
        <v>0</v>
      </c>
      <c r="F97">
        <v>0</v>
      </c>
      <c r="G97">
        <v>0</v>
      </c>
      <c r="H97">
        <v>0</v>
      </c>
      <c r="I97">
        <v>0</v>
      </c>
      <c r="T97" t="s">
        <v>193</v>
      </c>
      <c r="U97">
        <v>0</v>
      </c>
      <c r="V97">
        <v>0</v>
      </c>
      <c r="W97">
        <v>0</v>
      </c>
    </row>
    <row r="98" spans="1:23" x14ac:dyDescent="0.25">
      <c r="A98" t="s">
        <v>96</v>
      </c>
      <c r="B98" t="s">
        <v>97</v>
      </c>
      <c r="C98" s="5">
        <v>43800</v>
      </c>
      <c r="D98">
        <v>41</v>
      </c>
      <c r="E98">
        <v>6</v>
      </c>
      <c r="F98">
        <v>0</v>
      </c>
      <c r="G98">
        <v>0</v>
      </c>
      <c r="H98">
        <v>0</v>
      </c>
      <c r="I98">
        <v>47</v>
      </c>
      <c r="J98">
        <v>9</v>
      </c>
      <c r="K98">
        <v>15</v>
      </c>
      <c r="L98">
        <v>28</v>
      </c>
      <c r="M98">
        <v>44</v>
      </c>
      <c r="N98">
        <v>52</v>
      </c>
      <c r="O98">
        <v>8</v>
      </c>
      <c r="P98">
        <v>16</v>
      </c>
      <c r="Q98">
        <v>13</v>
      </c>
      <c r="R98">
        <v>15</v>
      </c>
      <c r="S98">
        <v>6</v>
      </c>
      <c r="T98" t="s">
        <v>194</v>
      </c>
      <c r="U98">
        <v>0</v>
      </c>
      <c r="V98">
        <v>6</v>
      </c>
      <c r="W98">
        <v>47</v>
      </c>
    </row>
    <row r="99" spans="1:23" x14ac:dyDescent="0.25">
      <c r="A99" t="s">
        <v>96</v>
      </c>
      <c r="B99" t="s">
        <v>97</v>
      </c>
      <c r="C99" s="5">
        <v>43831</v>
      </c>
      <c r="D99">
        <v>79</v>
      </c>
      <c r="E99">
        <v>9</v>
      </c>
      <c r="F99">
        <v>0</v>
      </c>
      <c r="G99">
        <v>0</v>
      </c>
      <c r="H99">
        <v>0</v>
      </c>
      <c r="I99">
        <v>88</v>
      </c>
      <c r="J99">
        <v>4</v>
      </c>
      <c r="K99">
        <v>15</v>
      </c>
      <c r="L99">
        <v>25</v>
      </c>
      <c r="M99">
        <v>39</v>
      </c>
      <c r="N99">
        <v>70</v>
      </c>
      <c r="O99">
        <v>31</v>
      </c>
      <c r="P99">
        <v>14</v>
      </c>
      <c r="Q99">
        <v>10</v>
      </c>
      <c r="R99">
        <v>15</v>
      </c>
      <c r="S99">
        <v>11</v>
      </c>
      <c r="T99" t="s">
        <v>195</v>
      </c>
      <c r="U99">
        <v>0</v>
      </c>
      <c r="V99">
        <v>9</v>
      </c>
      <c r="W99">
        <v>88</v>
      </c>
    </row>
    <row r="100" spans="1:23" x14ac:dyDescent="0.25">
      <c r="A100" t="s">
        <v>96</v>
      </c>
      <c r="B100" t="s">
        <v>97</v>
      </c>
      <c r="C100" s="5">
        <v>43862</v>
      </c>
      <c r="D100">
        <v>108</v>
      </c>
      <c r="E100">
        <v>13</v>
      </c>
      <c r="F100">
        <v>0</v>
      </c>
      <c r="G100">
        <v>0</v>
      </c>
      <c r="H100">
        <v>0</v>
      </c>
      <c r="I100">
        <v>121</v>
      </c>
      <c r="J100">
        <v>10</v>
      </c>
      <c r="K100">
        <v>25</v>
      </c>
      <c r="L100">
        <v>49</v>
      </c>
      <c r="M100">
        <v>78</v>
      </c>
      <c r="N100">
        <v>95</v>
      </c>
      <c r="O100">
        <v>17</v>
      </c>
      <c r="P100">
        <v>29</v>
      </c>
      <c r="Q100">
        <v>24</v>
      </c>
      <c r="R100">
        <v>25</v>
      </c>
      <c r="S100">
        <v>15</v>
      </c>
      <c r="T100" t="s">
        <v>196</v>
      </c>
      <c r="U100">
        <v>0</v>
      </c>
      <c r="V100">
        <v>13</v>
      </c>
      <c r="W100">
        <v>121</v>
      </c>
    </row>
    <row r="101" spans="1:23" x14ac:dyDescent="0.25">
      <c r="A101" t="s">
        <v>96</v>
      </c>
      <c r="B101" t="s">
        <v>97</v>
      </c>
      <c r="C101" s="5">
        <v>43891</v>
      </c>
      <c r="D101">
        <v>37</v>
      </c>
      <c r="E101">
        <v>4</v>
      </c>
      <c r="F101">
        <v>0</v>
      </c>
      <c r="G101">
        <v>0</v>
      </c>
      <c r="H101">
        <v>0</v>
      </c>
      <c r="I101">
        <v>41</v>
      </c>
      <c r="J101">
        <v>16</v>
      </c>
      <c r="K101">
        <v>26</v>
      </c>
      <c r="L101">
        <v>42</v>
      </c>
      <c r="M101">
        <v>86</v>
      </c>
      <c r="N101">
        <v>96</v>
      </c>
      <c r="O101">
        <v>10</v>
      </c>
      <c r="P101">
        <v>44</v>
      </c>
      <c r="Q101">
        <v>16</v>
      </c>
      <c r="R101">
        <v>26</v>
      </c>
      <c r="S101">
        <v>10</v>
      </c>
      <c r="T101" t="s">
        <v>197</v>
      </c>
      <c r="U101">
        <v>0</v>
      </c>
      <c r="V101">
        <v>4</v>
      </c>
      <c r="W101">
        <v>41</v>
      </c>
    </row>
    <row r="102" spans="1:23" x14ac:dyDescent="0.25">
      <c r="A102" t="s">
        <v>96</v>
      </c>
      <c r="B102" t="s">
        <v>97</v>
      </c>
      <c r="C102" s="5">
        <v>43922</v>
      </c>
      <c r="D102">
        <v>51</v>
      </c>
      <c r="E102">
        <v>5</v>
      </c>
      <c r="F102">
        <v>0</v>
      </c>
      <c r="G102">
        <v>0</v>
      </c>
      <c r="H102">
        <v>0</v>
      </c>
      <c r="I102">
        <v>56</v>
      </c>
      <c r="J102">
        <v>12</v>
      </c>
      <c r="K102">
        <v>29.5</v>
      </c>
      <c r="L102">
        <v>49</v>
      </c>
      <c r="M102">
        <v>88</v>
      </c>
      <c r="N102">
        <v>130</v>
      </c>
      <c r="O102">
        <v>42</v>
      </c>
      <c r="P102">
        <v>39</v>
      </c>
      <c r="Q102">
        <v>19.5</v>
      </c>
      <c r="R102">
        <v>29.5</v>
      </c>
      <c r="S102">
        <v>17.5</v>
      </c>
      <c r="T102" t="s">
        <v>198</v>
      </c>
      <c r="U102">
        <v>0</v>
      </c>
      <c r="V102">
        <v>5</v>
      </c>
      <c r="W102">
        <v>56</v>
      </c>
    </row>
    <row r="103" spans="1:23" x14ac:dyDescent="0.25">
      <c r="A103" t="s">
        <v>96</v>
      </c>
      <c r="B103" t="s">
        <v>97</v>
      </c>
      <c r="C103" s="5">
        <v>43952</v>
      </c>
      <c r="D103">
        <v>134</v>
      </c>
      <c r="E103">
        <v>13</v>
      </c>
      <c r="F103">
        <v>4</v>
      </c>
      <c r="G103">
        <v>0</v>
      </c>
      <c r="H103">
        <v>1</v>
      </c>
      <c r="I103">
        <v>152</v>
      </c>
      <c r="J103">
        <v>14</v>
      </c>
      <c r="K103">
        <v>41.5</v>
      </c>
      <c r="L103">
        <v>92</v>
      </c>
      <c r="M103">
        <v>121.5</v>
      </c>
      <c r="N103">
        <v>155</v>
      </c>
      <c r="O103">
        <v>33.5</v>
      </c>
      <c r="P103">
        <v>29.5</v>
      </c>
      <c r="Q103">
        <v>50.5</v>
      </c>
      <c r="R103">
        <v>41.5</v>
      </c>
      <c r="S103">
        <v>27.5</v>
      </c>
      <c r="T103" t="s">
        <v>199</v>
      </c>
      <c r="U103">
        <v>1</v>
      </c>
      <c r="V103">
        <v>18</v>
      </c>
      <c r="W103">
        <v>151</v>
      </c>
    </row>
    <row r="104" spans="1:23" x14ac:dyDescent="0.25">
      <c r="A104" t="s">
        <v>96</v>
      </c>
      <c r="B104" t="s">
        <v>97</v>
      </c>
      <c r="C104" s="5">
        <v>43983</v>
      </c>
      <c r="D104">
        <v>0</v>
      </c>
      <c r="E104">
        <v>0</v>
      </c>
      <c r="F104">
        <v>0</v>
      </c>
      <c r="G104">
        <v>0</v>
      </c>
      <c r="H104">
        <v>0</v>
      </c>
      <c r="I104">
        <v>0</v>
      </c>
      <c r="T104" t="s">
        <v>200</v>
      </c>
      <c r="U104">
        <v>0</v>
      </c>
      <c r="V104">
        <v>0</v>
      </c>
      <c r="W104">
        <v>0</v>
      </c>
    </row>
    <row r="105" spans="1:23" x14ac:dyDescent="0.25">
      <c r="A105" t="s">
        <v>96</v>
      </c>
      <c r="B105" t="s">
        <v>97</v>
      </c>
      <c r="C105" s="5">
        <v>44013</v>
      </c>
      <c r="D105">
        <v>107</v>
      </c>
      <c r="E105">
        <v>10</v>
      </c>
      <c r="F105">
        <v>0</v>
      </c>
      <c r="G105">
        <v>0</v>
      </c>
      <c r="H105">
        <v>0</v>
      </c>
      <c r="I105">
        <v>117</v>
      </c>
      <c r="J105">
        <v>5</v>
      </c>
      <c r="K105">
        <v>14</v>
      </c>
      <c r="L105">
        <v>25</v>
      </c>
      <c r="M105">
        <v>39</v>
      </c>
      <c r="N105">
        <v>65</v>
      </c>
      <c r="O105">
        <v>26</v>
      </c>
      <c r="P105">
        <v>14</v>
      </c>
      <c r="Q105">
        <v>11</v>
      </c>
      <c r="R105">
        <v>14</v>
      </c>
      <c r="S105">
        <v>9</v>
      </c>
      <c r="T105" t="s">
        <v>201</v>
      </c>
      <c r="U105">
        <v>0</v>
      </c>
      <c r="V105">
        <v>10</v>
      </c>
      <c r="W105">
        <v>117</v>
      </c>
    </row>
    <row r="106" spans="1:23" x14ac:dyDescent="0.25">
      <c r="A106" t="s">
        <v>96</v>
      </c>
      <c r="B106" t="s">
        <v>97</v>
      </c>
      <c r="C106" s="5">
        <v>44044</v>
      </c>
      <c r="D106">
        <v>50</v>
      </c>
      <c r="E106">
        <v>5</v>
      </c>
      <c r="F106">
        <v>0</v>
      </c>
      <c r="G106">
        <v>0</v>
      </c>
      <c r="H106">
        <v>0</v>
      </c>
      <c r="I106">
        <v>55</v>
      </c>
      <c r="J106">
        <v>6</v>
      </c>
      <c r="K106">
        <v>15</v>
      </c>
      <c r="L106">
        <v>26</v>
      </c>
      <c r="M106">
        <v>37</v>
      </c>
      <c r="N106">
        <v>70</v>
      </c>
      <c r="O106">
        <v>33</v>
      </c>
      <c r="P106">
        <v>11</v>
      </c>
      <c r="Q106">
        <v>11</v>
      </c>
      <c r="R106">
        <v>15</v>
      </c>
      <c r="S106">
        <v>9</v>
      </c>
      <c r="T106" t="s">
        <v>202</v>
      </c>
      <c r="U106">
        <v>0</v>
      </c>
      <c r="V106">
        <v>5</v>
      </c>
      <c r="W106">
        <v>55</v>
      </c>
    </row>
    <row r="107" spans="1:23" x14ac:dyDescent="0.25">
      <c r="A107" t="s">
        <v>96</v>
      </c>
      <c r="B107" t="s">
        <v>97</v>
      </c>
      <c r="C107" s="5">
        <v>44075</v>
      </c>
      <c r="D107">
        <v>59</v>
      </c>
      <c r="E107">
        <v>16</v>
      </c>
      <c r="F107">
        <v>0</v>
      </c>
      <c r="G107">
        <v>0</v>
      </c>
      <c r="H107">
        <v>0</v>
      </c>
      <c r="I107">
        <v>75</v>
      </c>
      <c r="J107">
        <v>7</v>
      </c>
      <c r="K107">
        <v>17</v>
      </c>
      <c r="L107">
        <v>29</v>
      </c>
      <c r="M107">
        <v>53</v>
      </c>
      <c r="N107">
        <v>118</v>
      </c>
      <c r="O107">
        <v>65</v>
      </c>
      <c r="P107">
        <v>24</v>
      </c>
      <c r="Q107">
        <v>12</v>
      </c>
      <c r="R107">
        <v>17</v>
      </c>
      <c r="S107">
        <v>10</v>
      </c>
      <c r="T107" t="s">
        <v>203</v>
      </c>
      <c r="U107">
        <v>0</v>
      </c>
      <c r="V107">
        <v>16</v>
      </c>
      <c r="W107">
        <v>75</v>
      </c>
    </row>
    <row r="108" spans="1:23" x14ac:dyDescent="0.25">
      <c r="A108" t="s">
        <v>96</v>
      </c>
      <c r="B108" t="s">
        <v>97</v>
      </c>
      <c r="C108" s="5">
        <v>44105</v>
      </c>
      <c r="D108">
        <v>58</v>
      </c>
      <c r="E108">
        <v>8</v>
      </c>
      <c r="F108">
        <v>0</v>
      </c>
      <c r="G108">
        <v>0</v>
      </c>
      <c r="H108">
        <v>0</v>
      </c>
      <c r="I108">
        <v>66</v>
      </c>
      <c r="J108">
        <v>20</v>
      </c>
      <c r="K108">
        <v>28</v>
      </c>
      <c r="L108">
        <v>37.5</v>
      </c>
      <c r="M108">
        <v>73</v>
      </c>
      <c r="N108">
        <v>129</v>
      </c>
      <c r="O108">
        <v>56</v>
      </c>
      <c r="P108">
        <v>35.5</v>
      </c>
      <c r="Q108">
        <v>9.5</v>
      </c>
      <c r="R108">
        <v>28</v>
      </c>
      <c r="S108">
        <v>8</v>
      </c>
      <c r="T108" t="s">
        <v>204</v>
      </c>
      <c r="U108">
        <v>0</v>
      </c>
      <c r="V108">
        <v>8</v>
      </c>
      <c r="W108">
        <v>66</v>
      </c>
    </row>
    <row r="109" spans="1:23" x14ac:dyDescent="0.25">
      <c r="A109" t="s">
        <v>96</v>
      </c>
      <c r="B109" t="s">
        <v>97</v>
      </c>
      <c r="C109" s="5">
        <v>44136</v>
      </c>
      <c r="D109">
        <v>90</v>
      </c>
      <c r="E109">
        <v>19</v>
      </c>
      <c r="F109">
        <v>0</v>
      </c>
      <c r="G109">
        <v>1</v>
      </c>
      <c r="H109">
        <v>3</v>
      </c>
      <c r="I109">
        <v>113</v>
      </c>
      <c r="J109">
        <v>14</v>
      </c>
      <c r="K109">
        <v>28</v>
      </c>
      <c r="L109">
        <v>38</v>
      </c>
      <c r="M109">
        <v>61</v>
      </c>
      <c r="N109">
        <v>158</v>
      </c>
      <c r="O109">
        <v>97</v>
      </c>
      <c r="P109">
        <v>23</v>
      </c>
      <c r="Q109">
        <v>10</v>
      </c>
      <c r="R109">
        <v>28</v>
      </c>
      <c r="S109">
        <v>14</v>
      </c>
      <c r="T109" t="s">
        <v>205</v>
      </c>
      <c r="U109">
        <v>4</v>
      </c>
      <c r="V109">
        <v>23</v>
      </c>
      <c r="W109">
        <v>109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Dec 2019 to Nov 2020</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Cox, Jonathan (KAS)</cp:lastModifiedBy>
  <dcterms:created xsi:type="dcterms:W3CDTF">2016-11-07T12:40:13Z</dcterms:created>
  <dcterms:modified xsi:type="dcterms:W3CDTF">2021-01-26T10:40:57Z</dcterms:modified>
</cp:coreProperties>
</file>