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202300"/>
  <xr:revisionPtr revIDLastSave="0" documentId="13_ncr:1_{B5AE10C2-1A20-4DE0-B5E3-7B42A19C320D}" xr6:coauthVersionLast="47" xr6:coauthVersionMax="47" xr10:uidLastSave="{00000000-0000-0000-0000-000000000000}"/>
  <bookViews>
    <workbookView xWindow="28680" yWindow="-120" windowWidth="29040" windowHeight="15720" xr2:uid="{B40DFA86-2F3A-425F-9159-4D86D5DF8A37}"/>
  </bookViews>
  <sheets>
    <sheet name="Cover_sheet" sheetId="9" r:id="rId1"/>
    <sheet name="Table_of_contents" sheetId="10" r:id="rId2"/>
    <sheet name="Notes_and_symbols" sheetId="11" r:id="rId3"/>
    <sheet name="ppa_table_data" sheetId="1" state="hidden" r:id="rId4"/>
    <sheet name="Table_1" sheetId="2" r:id="rId5"/>
    <sheet name="wrpa_table_data" sheetId="3" state="hidden" r:id="rId6"/>
    <sheet name="Table_2" sheetId="4" r:id="rId7"/>
    <sheet name="erpa_table_data" sheetId="5" state="hidden" r:id="rId8"/>
    <sheet name="Table_3" sheetId="6" r:id="rId9"/>
    <sheet name="nrpa_table_data" sheetId="7" state="hidden" r:id="rId10"/>
    <sheet name="Table_4" sheetId="8" r:id="rId11"/>
    <sheet name="sex_data" sheetId="12" state="hidden" r:id="rId12"/>
    <sheet name="Table_5a" sheetId="13" r:id="rId13"/>
    <sheet name="Table_5b" sheetId="31" r:id="rId14"/>
    <sheet name="Table_5c" sheetId="32" r:id="rId15"/>
    <sheet name="Table_6a" sheetId="14" r:id="rId16"/>
    <sheet name="Table_6b" sheetId="33" r:id="rId17"/>
    <sheet name="Table_6c" sheetId="34" r:id="rId18"/>
    <sheet name="Table_7a" sheetId="15" r:id="rId19"/>
    <sheet name="Table_7b" sheetId="35" r:id="rId20"/>
    <sheet name="Table_7c" sheetId="36" r:id="rId21"/>
    <sheet name="Table_8a" sheetId="16" r:id="rId22"/>
    <sheet name="Table_8b" sheetId="37" r:id="rId23"/>
    <sheet name="Table_8c" sheetId="38" r:id="rId24"/>
    <sheet name="fsm_data" sheetId="17" state="hidden" r:id="rId25"/>
    <sheet name="Table_9a" sheetId="18" r:id="rId26"/>
    <sheet name="Table_9b" sheetId="39" r:id="rId27"/>
    <sheet name="Table_9c" sheetId="40" r:id="rId28"/>
    <sheet name="Table_10a" sheetId="19" r:id="rId29"/>
    <sheet name="Table_10b" sheetId="41" r:id="rId30"/>
    <sheet name="Table_10c" sheetId="42" r:id="rId31"/>
    <sheet name="Table_11a" sheetId="20" r:id="rId32"/>
    <sheet name="Table_11b" sheetId="43" r:id="rId33"/>
    <sheet name="Table_11c" sheetId="44" r:id="rId34"/>
    <sheet name="Table_12a" sheetId="21" r:id="rId35"/>
    <sheet name="Table_12b" sheetId="45" r:id="rId36"/>
    <sheet name="Table_12c" sheetId="46" r:id="rId37"/>
    <sheet name="Ethnicity_ppa_data" sheetId="22" state="hidden" r:id="rId38"/>
    <sheet name="Table_13" sheetId="23" r:id="rId39"/>
    <sheet name="Ethnicity_wrpa_data" sheetId="25" state="hidden" r:id="rId40"/>
    <sheet name="Table_14" sheetId="26" r:id="rId41"/>
    <sheet name="Ethnicity_erpa_data" sheetId="27" state="hidden" r:id="rId42"/>
    <sheet name="Table_15" sheetId="28" r:id="rId43"/>
    <sheet name="Ethnicity_nrpa_data" sheetId="29" state="hidden" r:id="rId44"/>
    <sheet name="Table_16" sheetId="30" r:id="rId45"/>
  </sheets>
  <definedNames>
    <definedName name="Chart1Data">#REF!</definedName>
    <definedName name="Chart3FSMData5_15">#REF!</definedName>
    <definedName name="Chart3FSMDataAll">#REF!</definedName>
    <definedName name="Chart3FSMTPData5_15Check">#REF!</definedName>
    <definedName name="Chart3FSMTPDataAllCheck">#REF!</definedName>
    <definedName name="Chart4SENData">#REF!</definedName>
    <definedName name="Data">!#REF!</definedName>
    <definedName name="ERPA_Data">erpa_table_data!$A:$D</definedName>
    <definedName name="erpa_data_ethnicity">Ethnicity_erpa_data!$A:$K</definedName>
    <definedName name="ERPAData">#REF!</definedName>
    <definedName name="EthnicityLookup">!#REF!</definedName>
    <definedName name="FSM_Data">fsm_data!$A:$G</definedName>
    <definedName name="NRPA_Data">nrpa_table_data!$A:$D</definedName>
    <definedName name="nrpa_data_ethnicity">Ethnicity_nrpa_data!$A:$K</definedName>
    <definedName name="NRPAData">#REF!</definedName>
    <definedName name="PPA_Data">ppa_table_data!$A:$D</definedName>
    <definedName name="PPA_Data_Ethnicity">Ethnicity_ppa_data!$A:$K</definedName>
    <definedName name="PPAData">#REF!</definedName>
    <definedName name="SENTypeLookup">#REF!</definedName>
    <definedName name="Sex_Data">sex_data!$A:$G</definedName>
    <definedName name="Table11Data5to15LA">!#REF!</definedName>
    <definedName name="Table11Data5to15W">!#REF!</definedName>
    <definedName name="Table11DataLA">!#REF!</definedName>
    <definedName name="Table11DataW">!#REF!</definedName>
    <definedName name="Table12Data5to15LA">!#REF!</definedName>
    <definedName name="Table12Data5to15W">!#REF!</definedName>
    <definedName name="Table12DataLA">!#REF!</definedName>
    <definedName name="Table12DataW">!#REF!</definedName>
    <definedName name="Table13EthnicityLookup">!#REF!</definedName>
    <definedName name="Table14Data">!#REF!</definedName>
    <definedName name="Table15Data">!#REF!</definedName>
    <definedName name="Table18DataPupilsLA">!#REF!</definedName>
    <definedName name="Table18DataPupilsW">!#REF!</definedName>
    <definedName name="Table18DataSchoolsLA">!#REF!</definedName>
    <definedName name="Table18DataSchoolsW">!#REF!</definedName>
    <definedName name="Table18DataTeachersLA">!#REF!</definedName>
    <definedName name="Table18DataTeachersW">!#REF!</definedName>
    <definedName name="Table19SENNotStatements">!#REF!</definedName>
    <definedName name="Table19SENStatements">!#REF!</definedName>
    <definedName name="Table1Data">#REF!</definedName>
    <definedName name="Table1DataLA">!#REF!</definedName>
    <definedName name="Table1DataW">!#REF!</definedName>
    <definedName name="Table2Data">#REF!</definedName>
    <definedName name="Table2DataPupilsLA">!#REF!</definedName>
    <definedName name="Table2DataPupilsW">!#REF!</definedName>
    <definedName name="Table2DataSchoolsLA">!#REF!</definedName>
    <definedName name="Table2DataSchoolsW">!#REF!</definedName>
    <definedName name="Table3AgeGroupLookup">!#REF!</definedName>
    <definedName name="Table3Data">!#REF!</definedName>
    <definedName name="Table4DataLA">!#REF!</definedName>
    <definedName name="Table4DataW">!#REF!</definedName>
    <definedName name="Table5Data5to15LA">!#REF!</definedName>
    <definedName name="Table5Data5to15W">!#REF!</definedName>
    <definedName name="Table5DataLA">!#REF!</definedName>
    <definedName name="Table5DataW">!#REF!</definedName>
    <definedName name="Table7DataLA">!#REF!</definedName>
    <definedName name="Table7DataW">!#REF!</definedName>
    <definedName name="WRPA_Data">wrpa_table_data!$A:$D</definedName>
    <definedName name="wrpa_data_ethnicity">Ethnicity_wrpa_data!$A:$K</definedName>
    <definedName name="WRPA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3" i="25" l="1"/>
  <c r="O155" i="17" l="1"/>
  <c r="O156" i="17"/>
  <c r="O157" i="17"/>
  <c r="O158" i="17"/>
  <c r="O159" i="17"/>
  <c r="O160" i="17"/>
  <c r="O161" i="17"/>
  <c r="O154" i="17"/>
  <c r="O147" i="17"/>
  <c r="O148" i="17"/>
  <c r="O149" i="17"/>
  <c r="O150" i="17"/>
  <c r="O151" i="17"/>
  <c r="O152" i="17"/>
  <c r="O153" i="17"/>
  <c r="O146" i="17"/>
  <c r="O139" i="17"/>
  <c r="O140" i="17"/>
  <c r="O141" i="17"/>
  <c r="O142" i="17"/>
  <c r="O143" i="17"/>
  <c r="O144" i="17"/>
  <c r="O145" i="17"/>
  <c r="O138" i="17"/>
  <c r="O131" i="17"/>
  <c r="O132" i="17"/>
  <c r="O133" i="17"/>
  <c r="O134" i="17"/>
  <c r="O135" i="17"/>
  <c r="O136" i="17"/>
  <c r="O137" i="17"/>
  <c r="O130" i="17"/>
  <c r="N155" i="17"/>
  <c r="N156" i="17"/>
  <c r="N157" i="17"/>
  <c r="N158" i="17"/>
  <c r="N159" i="17"/>
  <c r="N160" i="17"/>
  <c r="N161" i="17"/>
  <c r="N154" i="17"/>
  <c r="N147" i="17"/>
  <c r="N148" i="17"/>
  <c r="N149" i="17"/>
  <c r="N150" i="17"/>
  <c r="N151" i="17"/>
  <c r="N152" i="17"/>
  <c r="N153" i="17"/>
  <c r="N146" i="17"/>
  <c r="N139" i="17"/>
  <c r="N140" i="17"/>
  <c r="N141" i="17"/>
  <c r="N142" i="17"/>
  <c r="N143" i="17"/>
  <c r="N144" i="17"/>
  <c r="N145" i="17"/>
  <c r="N138" i="17"/>
  <c r="N131" i="17"/>
  <c r="N132" i="17"/>
  <c r="N133" i="17"/>
  <c r="N134" i="17"/>
  <c r="N135" i="17"/>
  <c r="N136" i="17"/>
  <c r="N137" i="17"/>
  <c r="N130" i="17"/>
  <c r="I155" i="17"/>
  <c r="I156" i="17"/>
  <c r="I157" i="17"/>
  <c r="I158" i="17"/>
  <c r="I159" i="17"/>
  <c r="I160" i="17"/>
  <c r="I161" i="17"/>
  <c r="I154" i="17"/>
  <c r="I147" i="17"/>
  <c r="I148" i="17"/>
  <c r="I149" i="17"/>
  <c r="I150" i="17"/>
  <c r="I151" i="17"/>
  <c r="I152" i="17"/>
  <c r="I153" i="17"/>
  <c r="I146" i="17"/>
  <c r="I139" i="17"/>
  <c r="I140" i="17"/>
  <c r="I141" i="17"/>
  <c r="I142" i="17"/>
  <c r="I143" i="17"/>
  <c r="I144" i="17"/>
  <c r="I145" i="17"/>
  <c r="I138" i="17"/>
  <c r="I131" i="17"/>
  <c r="I132" i="17"/>
  <c r="I133" i="17"/>
  <c r="I134" i="17"/>
  <c r="I135" i="17"/>
  <c r="I136" i="17"/>
  <c r="I137" i="17"/>
  <c r="I130" i="17"/>
  <c r="O75" i="17"/>
  <c r="O76" i="17"/>
  <c r="O77" i="17"/>
  <c r="O78" i="17"/>
  <c r="O79" i="17"/>
  <c r="O80" i="17"/>
  <c r="O81" i="17"/>
  <c r="O74" i="17"/>
  <c r="O67" i="17"/>
  <c r="O68" i="17"/>
  <c r="O69" i="17"/>
  <c r="O70" i="17"/>
  <c r="O71" i="17"/>
  <c r="O72" i="17"/>
  <c r="O73" i="17"/>
  <c r="O66" i="17"/>
  <c r="O59" i="17"/>
  <c r="O60" i="17"/>
  <c r="O61" i="17"/>
  <c r="O62" i="17"/>
  <c r="O63" i="17"/>
  <c r="O64" i="17"/>
  <c r="O65" i="17"/>
  <c r="O58" i="17"/>
  <c r="O51" i="17"/>
  <c r="O52" i="17"/>
  <c r="O53" i="17"/>
  <c r="O54" i="17"/>
  <c r="O55" i="17"/>
  <c r="O56" i="17"/>
  <c r="O57" i="17"/>
  <c r="O50" i="17"/>
  <c r="O43" i="17"/>
  <c r="O44" i="17"/>
  <c r="O45" i="17"/>
  <c r="O46" i="17"/>
  <c r="O47" i="17"/>
  <c r="O48" i="17"/>
  <c r="O49" i="17"/>
  <c r="O42" i="17"/>
  <c r="N75" i="17"/>
  <c r="N76" i="17"/>
  <c r="N77" i="17"/>
  <c r="N78" i="17"/>
  <c r="N79" i="17"/>
  <c r="N80" i="17"/>
  <c r="N81" i="17"/>
  <c r="N74" i="17"/>
  <c r="N67" i="17"/>
  <c r="N68" i="17"/>
  <c r="N69" i="17"/>
  <c r="N70" i="17"/>
  <c r="N71" i="17"/>
  <c r="N72" i="17"/>
  <c r="N73" i="17"/>
  <c r="N66" i="17"/>
  <c r="N59" i="17"/>
  <c r="N60" i="17"/>
  <c r="N61" i="17"/>
  <c r="N62" i="17"/>
  <c r="N63" i="17"/>
  <c r="N64" i="17"/>
  <c r="N65" i="17"/>
  <c r="N58" i="17"/>
  <c r="N51" i="17"/>
  <c r="N52" i="17"/>
  <c r="N53" i="17"/>
  <c r="N54" i="17"/>
  <c r="N55" i="17"/>
  <c r="N56" i="17"/>
  <c r="N57" i="17"/>
  <c r="N50" i="17"/>
  <c r="N43" i="17"/>
  <c r="N44" i="17"/>
  <c r="N45" i="17"/>
  <c r="N46" i="17"/>
  <c r="N47" i="17"/>
  <c r="N48" i="17"/>
  <c r="N49" i="17"/>
  <c r="N42" i="17"/>
  <c r="I75" i="17"/>
  <c r="I76" i="17"/>
  <c r="I77" i="17"/>
  <c r="I78" i="17"/>
  <c r="I79" i="17"/>
  <c r="I80" i="17"/>
  <c r="I81" i="17"/>
  <c r="I74" i="17"/>
  <c r="I67" i="17"/>
  <c r="I68" i="17"/>
  <c r="I69" i="17"/>
  <c r="I70" i="17"/>
  <c r="I71" i="17"/>
  <c r="I72" i="17"/>
  <c r="I73" i="17"/>
  <c r="I66" i="17"/>
  <c r="I59" i="17"/>
  <c r="I60" i="17"/>
  <c r="I61" i="17"/>
  <c r="I62" i="17"/>
  <c r="I63" i="17"/>
  <c r="I64" i="17"/>
  <c r="I65" i="17"/>
  <c r="I58" i="17"/>
  <c r="I51" i="17"/>
  <c r="I52" i="17"/>
  <c r="I53" i="17"/>
  <c r="I54" i="17"/>
  <c r="I55" i="17"/>
  <c r="I56" i="17"/>
  <c r="I57" i="17"/>
  <c r="I50" i="17"/>
  <c r="I43" i="17"/>
  <c r="I44" i="17"/>
  <c r="I45" i="17"/>
  <c r="I46" i="17"/>
  <c r="I47" i="17"/>
  <c r="I48" i="17"/>
  <c r="I49" i="17"/>
  <c r="I42" i="17"/>
  <c r="O35" i="17"/>
  <c r="O36" i="17"/>
  <c r="O37" i="17"/>
  <c r="O38" i="17"/>
  <c r="O39" i="17"/>
  <c r="O40" i="17"/>
  <c r="O41" i="17"/>
  <c r="O34" i="17"/>
  <c r="O27" i="17"/>
  <c r="O28" i="17"/>
  <c r="O29" i="17"/>
  <c r="O30" i="17"/>
  <c r="O31" i="17"/>
  <c r="O32" i="17"/>
  <c r="O33" i="17"/>
  <c r="O26" i="17"/>
  <c r="O19" i="17"/>
  <c r="O20" i="17"/>
  <c r="O21" i="17"/>
  <c r="O22" i="17"/>
  <c r="O23" i="17"/>
  <c r="O24" i="17"/>
  <c r="O25" i="17"/>
  <c r="O18" i="17"/>
  <c r="O11" i="17"/>
  <c r="O12" i="17"/>
  <c r="O13" i="17"/>
  <c r="O14" i="17"/>
  <c r="O15" i="17"/>
  <c r="O16" i="17"/>
  <c r="O17" i="17"/>
  <c r="O10" i="17"/>
  <c r="O3" i="17"/>
  <c r="O4" i="17"/>
  <c r="O5" i="17"/>
  <c r="O6" i="17"/>
  <c r="O7" i="17"/>
  <c r="O8" i="17"/>
  <c r="O9" i="17"/>
  <c r="O2" i="17"/>
  <c r="N35" i="17"/>
  <c r="N36" i="17"/>
  <c r="N37" i="17"/>
  <c r="N38" i="17"/>
  <c r="N39" i="17"/>
  <c r="N40" i="17"/>
  <c r="N41" i="17"/>
  <c r="N34" i="17"/>
  <c r="N27" i="17"/>
  <c r="N28" i="17"/>
  <c r="N29" i="17"/>
  <c r="N30" i="17"/>
  <c r="N31" i="17"/>
  <c r="N32" i="17"/>
  <c r="N33" i="17"/>
  <c r="N26" i="17"/>
  <c r="N19" i="17"/>
  <c r="N20" i="17"/>
  <c r="N21" i="17"/>
  <c r="N22" i="17"/>
  <c r="N23" i="17"/>
  <c r="N24" i="17"/>
  <c r="N25" i="17"/>
  <c r="N18" i="17"/>
  <c r="N11" i="17"/>
  <c r="N12" i="17"/>
  <c r="N13" i="17"/>
  <c r="N14" i="17"/>
  <c r="N15" i="17"/>
  <c r="N16" i="17"/>
  <c r="N17" i="17"/>
  <c r="N10" i="17"/>
  <c r="N3" i="17"/>
  <c r="N4" i="17"/>
  <c r="N5" i="17"/>
  <c r="N6" i="17"/>
  <c r="N7" i="17"/>
  <c r="N8" i="17"/>
  <c r="N9" i="17"/>
  <c r="N2" i="17"/>
  <c r="I35" i="17"/>
  <c r="I36" i="17"/>
  <c r="I37" i="17"/>
  <c r="I38" i="17"/>
  <c r="I39" i="17"/>
  <c r="I40" i="17"/>
  <c r="I41" i="17"/>
  <c r="I34" i="17"/>
  <c r="I27" i="17"/>
  <c r="I28" i="17"/>
  <c r="I29" i="17"/>
  <c r="I30" i="17"/>
  <c r="I31" i="17"/>
  <c r="I32" i="17"/>
  <c r="I33" i="17"/>
  <c r="I26" i="17"/>
  <c r="I19" i="17"/>
  <c r="I20" i="17"/>
  <c r="I21" i="17"/>
  <c r="I22" i="17"/>
  <c r="I23" i="17"/>
  <c r="I24" i="17"/>
  <c r="I25" i="17"/>
  <c r="I18" i="17"/>
  <c r="I11" i="17"/>
  <c r="I12" i="17"/>
  <c r="I13" i="17"/>
  <c r="I14" i="17"/>
  <c r="I15" i="17"/>
  <c r="I16" i="17"/>
  <c r="I17" i="17"/>
  <c r="I10" i="17"/>
  <c r="I3" i="17"/>
  <c r="I4" i="17"/>
  <c r="I5" i="17"/>
  <c r="I6" i="17"/>
  <c r="I7" i="17"/>
  <c r="I8" i="17"/>
  <c r="I9" i="17"/>
  <c r="I2" i="17"/>
  <c r="O123" i="17"/>
  <c r="O124" i="17"/>
  <c r="O125" i="17"/>
  <c r="O126" i="17"/>
  <c r="O127" i="17"/>
  <c r="O128" i="17"/>
  <c r="O129" i="17"/>
  <c r="O122" i="17"/>
  <c r="O115" i="17"/>
  <c r="O116" i="17"/>
  <c r="O117" i="17"/>
  <c r="O118" i="17"/>
  <c r="O119" i="17"/>
  <c r="O120" i="17"/>
  <c r="O121" i="17"/>
  <c r="O114" i="17"/>
  <c r="O107" i="17"/>
  <c r="O108" i="17"/>
  <c r="O109" i="17"/>
  <c r="O110" i="17"/>
  <c r="O111" i="17"/>
  <c r="O112" i="17"/>
  <c r="O113" i="17"/>
  <c r="O106" i="17"/>
  <c r="O99" i="17"/>
  <c r="O100" i="17"/>
  <c r="O101" i="17"/>
  <c r="O102" i="17"/>
  <c r="O103" i="17"/>
  <c r="O104" i="17"/>
  <c r="O105" i="17"/>
  <c r="O98" i="17"/>
  <c r="O97" i="17"/>
  <c r="O91" i="17"/>
  <c r="O92" i="17"/>
  <c r="O93" i="17"/>
  <c r="O94" i="17"/>
  <c r="O95" i="17"/>
  <c r="O96" i="17"/>
  <c r="O90" i="17"/>
  <c r="O83" i="17"/>
  <c r="O84" i="17"/>
  <c r="O85" i="17"/>
  <c r="O86" i="17"/>
  <c r="O87" i="17"/>
  <c r="O88" i="17"/>
  <c r="O89" i="17"/>
  <c r="O82" i="17"/>
  <c r="N123" i="17"/>
  <c r="N124" i="17"/>
  <c r="N125" i="17"/>
  <c r="N126" i="17"/>
  <c r="N127" i="17"/>
  <c r="N128" i="17"/>
  <c r="N129" i="17"/>
  <c r="N122" i="17"/>
  <c r="N115" i="17"/>
  <c r="N116" i="17"/>
  <c r="N117" i="17"/>
  <c r="N118" i="17"/>
  <c r="N119" i="17"/>
  <c r="N120" i="17"/>
  <c r="N121" i="17"/>
  <c r="N114" i="17"/>
  <c r="N107" i="17"/>
  <c r="N108" i="17"/>
  <c r="N109" i="17"/>
  <c r="N110" i="17"/>
  <c r="N111" i="17"/>
  <c r="N112" i="17"/>
  <c r="N113" i="17"/>
  <c r="N106" i="17"/>
  <c r="N99" i="17"/>
  <c r="N100" i="17"/>
  <c r="N101" i="17"/>
  <c r="N102" i="17"/>
  <c r="N103" i="17"/>
  <c r="N104" i="17"/>
  <c r="N105" i="17"/>
  <c r="N98" i="17"/>
  <c r="N91" i="17"/>
  <c r="N92" i="17"/>
  <c r="N93" i="17"/>
  <c r="N94" i="17"/>
  <c r="N95" i="17"/>
  <c r="N96" i="17"/>
  <c r="N97" i="17"/>
  <c r="N90" i="17"/>
  <c r="N83" i="17"/>
  <c r="N84" i="17"/>
  <c r="N85" i="17"/>
  <c r="N86" i="17"/>
  <c r="N87" i="17"/>
  <c r="N88" i="17"/>
  <c r="N89" i="17"/>
  <c r="N82" i="17"/>
  <c r="I123" i="17"/>
  <c r="I124" i="17"/>
  <c r="I125" i="17"/>
  <c r="I126" i="17"/>
  <c r="I127" i="17"/>
  <c r="I128" i="17"/>
  <c r="I129" i="17"/>
  <c r="I122" i="17"/>
  <c r="I115" i="17"/>
  <c r="I116" i="17"/>
  <c r="I117" i="17"/>
  <c r="I118" i="17"/>
  <c r="I119" i="17"/>
  <c r="I120" i="17"/>
  <c r="I121" i="17"/>
  <c r="I114" i="17"/>
  <c r="I107" i="17"/>
  <c r="I108" i="17"/>
  <c r="I109" i="17"/>
  <c r="I110" i="17"/>
  <c r="I111" i="17"/>
  <c r="I112" i="17"/>
  <c r="I113" i="17"/>
  <c r="I106" i="17"/>
  <c r="I99" i="17"/>
  <c r="I100" i="17"/>
  <c r="I101" i="17"/>
  <c r="I102" i="17"/>
  <c r="I103" i="17"/>
  <c r="I104" i="17"/>
  <c r="I105" i="17"/>
  <c r="I98" i="17"/>
  <c r="I91" i="17"/>
  <c r="I92" i="17"/>
  <c r="I93" i="17"/>
  <c r="I94" i="17"/>
  <c r="I95" i="17"/>
  <c r="I96" i="17"/>
  <c r="I97" i="17"/>
  <c r="I90" i="17"/>
  <c r="I83" i="17"/>
  <c r="I84" i="17"/>
  <c r="I85" i="17"/>
  <c r="I86" i="17"/>
  <c r="I87" i="17"/>
  <c r="I88" i="17"/>
  <c r="I89" i="17"/>
  <c r="I82" i="17"/>
  <c r="O155" i="12"/>
  <c r="O156" i="12"/>
  <c r="O157" i="12"/>
  <c r="O158" i="12"/>
  <c r="O159" i="12"/>
  <c r="O160" i="12"/>
  <c r="O161" i="12"/>
  <c r="O154" i="12"/>
  <c r="O147" i="12"/>
  <c r="O148" i="12"/>
  <c r="O149" i="12"/>
  <c r="O150" i="12"/>
  <c r="O151" i="12"/>
  <c r="O152" i="12"/>
  <c r="O153" i="12"/>
  <c r="O146" i="12"/>
  <c r="O139" i="12"/>
  <c r="O140" i="12"/>
  <c r="O141" i="12"/>
  <c r="O142" i="12"/>
  <c r="O143" i="12"/>
  <c r="O144" i="12"/>
  <c r="O145" i="12"/>
  <c r="O138" i="12"/>
  <c r="O131" i="12"/>
  <c r="O132" i="12"/>
  <c r="O133" i="12"/>
  <c r="O134" i="12"/>
  <c r="O135" i="12"/>
  <c r="O136" i="12"/>
  <c r="O137" i="12"/>
  <c r="O130" i="12"/>
  <c r="N155" i="12"/>
  <c r="N156" i="12"/>
  <c r="N157" i="12"/>
  <c r="N158" i="12"/>
  <c r="N159" i="12"/>
  <c r="N160" i="12"/>
  <c r="N161" i="12"/>
  <c r="N154" i="12"/>
  <c r="N147" i="12"/>
  <c r="N148" i="12"/>
  <c r="N149" i="12"/>
  <c r="N150" i="12"/>
  <c r="N151" i="12"/>
  <c r="N152" i="12"/>
  <c r="N153" i="12"/>
  <c r="N146" i="12"/>
  <c r="N139" i="12"/>
  <c r="N140" i="12"/>
  <c r="N141" i="12"/>
  <c r="N142" i="12"/>
  <c r="N143" i="12"/>
  <c r="N144" i="12"/>
  <c r="N145" i="12"/>
  <c r="N138" i="12"/>
  <c r="N131" i="12"/>
  <c r="N132" i="12"/>
  <c r="N133" i="12"/>
  <c r="N134" i="12"/>
  <c r="N135" i="12"/>
  <c r="N136" i="12"/>
  <c r="N137" i="12"/>
  <c r="N130" i="12"/>
  <c r="I155" i="12"/>
  <c r="I156" i="12"/>
  <c r="I157" i="12"/>
  <c r="I158" i="12"/>
  <c r="I159" i="12"/>
  <c r="I160" i="12"/>
  <c r="I161" i="12"/>
  <c r="I154" i="12"/>
  <c r="I147" i="12"/>
  <c r="I148" i="12"/>
  <c r="I149" i="12"/>
  <c r="I150" i="12"/>
  <c r="I151" i="12"/>
  <c r="I152" i="12"/>
  <c r="I153" i="12"/>
  <c r="I146" i="12"/>
  <c r="I139" i="12"/>
  <c r="I140" i="12"/>
  <c r="I141" i="12"/>
  <c r="I142" i="12"/>
  <c r="I143" i="12"/>
  <c r="I144" i="12"/>
  <c r="I145" i="12"/>
  <c r="I138" i="12"/>
  <c r="I131" i="12"/>
  <c r="I132" i="12"/>
  <c r="I133" i="12"/>
  <c r="I134" i="12"/>
  <c r="I135" i="12"/>
  <c r="I136" i="12"/>
  <c r="I137" i="12"/>
  <c r="I130" i="12"/>
  <c r="O75" i="12"/>
  <c r="O76" i="12"/>
  <c r="O77" i="12"/>
  <c r="O78" i="12"/>
  <c r="O79" i="12"/>
  <c r="O80" i="12"/>
  <c r="O81" i="12"/>
  <c r="O74" i="12"/>
  <c r="O67" i="12"/>
  <c r="O68" i="12"/>
  <c r="O69" i="12"/>
  <c r="O70" i="12"/>
  <c r="O71" i="12"/>
  <c r="O72" i="12"/>
  <c r="O73" i="12"/>
  <c r="O66" i="12"/>
  <c r="O59" i="12"/>
  <c r="O60" i="12"/>
  <c r="O61" i="12"/>
  <c r="O62" i="12"/>
  <c r="O63" i="12"/>
  <c r="O64" i="12"/>
  <c r="O65" i="12"/>
  <c r="O58" i="12"/>
  <c r="O51" i="12"/>
  <c r="O52" i="12"/>
  <c r="O53" i="12"/>
  <c r="O54" i="12"/>
  <c r="O55" i="12"/>
  <c r="O56" i="12"/>
  <c r="O57" i="12"/>
  <c r="O50" i="12"/>
  <c r="O43" i="12"/>
  <c r="O44" i="12"/>
  <c r="O45" i="12"/>
  <c r="O46" i="12"/>
  <c r="O47" i="12"/>
  <c r="O48" i="12"/>
  <c r="O49" i="12"/>
  <c r="O42" i="12"/>
  <c r="N75" i="12"/>
  <c r="N76" i="12"/>
  <c r="N77" i="12"/>
  <c r="N78" i="12"/>
  <c r="N79" i="12"/>
  <c r="N80" i="12"/>
  <c r="N81" i="12"/>
  <c r="N74" i="12"/>
  <c r="N67" i="12"/>
  <c r="N68" i="12"/>
  <c r="N69" i="12"/>
  <c r="N70" i="12"/>
  <c r="N71" i="12"/>
  <c r="N72" i="12"/>
  <c r="N73" i="12"/>
  <c r="N66" i="12"/>
  <c r="N59" i="12"/>
  <c r="N60" i="12"/>
  <c r="N61" i="12"/>
  <c r="N62" i="12"/>
  <c r="N63" i="12"/>
  <c r="N64" i="12"/>
  <c r="N65" i="12"/>
  <c r="N58" i="12"/>
  <c r="N51" i="12"/>
  <c r="N52" i="12"/>
  <c r="N53" i="12"/>
  <c r="N54" i="12"/>
  <c r="N55" i="12"/>
  <c r="N56" i="12"/>
  <c r="N57" i="12"/>
  <c r="N50" i="12"/>
  <c r="N43" i="12"/>
  <c r="N44" i="12"/>
  <c r="N45" i="12"/>
  <c r="N46" i="12"/>
  <c r="N47" i="12"/>
  <c r="N48" i="12"/>
  <c r="N49" i="12"/>
  <c r="N42" i="12"/>
  <c r="I75" i="12"/>
  <c r="I76" i="12"/>
  <c r="I77" i="12"/>
  <c r="I78" i="12"/>
  <c r="I79" i="12"/>
  <c r="I80" i="12"/>
  <c r="I81" i="12"/>
  <c r="I74" i="12"/>
  <c r="I67" i="12"/>
  <c r="I68" i="12"/>
  <c r="I69" i="12"/>
  <c r="I70" i="12"/>
  <c r="I71" i="12"/>
  <c r="I72" i="12"/>
  <c r="I73" i="12"/>
  <c r="I66" i="12"/>
  <c r="I59" i="12"/>
  <c r="I60" i="12"/>
  <c r="I61" i="12"/>
  <c r="I62" i="12"/>
  <c r="I63" i="12"/>
  <c r="I64" i="12"/>
  <c r="I65" i="12"/>
  <c r="I58" i="12"/>
  <c r="I51" i="12"/>
  <c r="I52" i="12"/>
  <c r="I53" i="12"/>
  <c r="I54" i="12"/>
  <c r="I55" i="12"/>
  <c r="I56" i="12"/>
  <c r="I57" i="12"/>
  <c r="I50" i="12"/>
  <c r="I43" i="12"/>
  <c r="I44" i="12"/>
  <c r="I45" i="12"/>
  <c r="I46" i="12"/>
  <c r="I47" i="12"/>
  <c r="I48" i="12"/>
  <c r="I49" i="12"/>
  <c r="I42" i="12"/>
  <c r="O41" i="12"/>
  <c r="O35" i="12"/>
  <c r="O36" i="12"/>
  <c r="O37" i="12"/>
  <c r="O38" i="12"/>
  <c r="O39" i="12"/>
  <c r="O40" i="12"/>
  <c r="O34" i="12"/>
  <c r="O27" i="12"/>
  <c r="O28" i="12"/>
  <c r="O29" i="12"/>
  <c r="O30" i="12"/>
  <c r="O31" i="12"/>
  <c r="O32" i="12"/>
  <c r="O33" i="12"/>
  <c r="O26" i="12"/>
  <c r="O19" i="12"/>
  <c r="O20" i="12"/>
  <c r="O21" i="12"/>
  <c r="O22" i="12"/>
  <c r="O23" i="12"/>
  <c r="O24" i="12"/>
  <c r="O25" i="12"/>
  <c r="O18" i="12"/>
  <c r="O11" i="12"/>
  <c r="O12" i="12"/>
  <c r="O13" i="12"/>
  <c r="O14" i="12"/>
  <c r="O15" i="12"/>
  <c r="O16" i="12"/>
  <c r="O17" i="12"/>
  <c r="O10" i="12"/>
  <c r="O3" i="12"/>
  <c r="O4" i="12"/>
  <c r="O5" i="12"/>
  <c r="O6" i="12"/>
  <c r="O7" i="12"/>
  <c r="O8" i="12"/>
  <c r="O9" i="12"/>
  <c r="O2" i="12"/>
  <c r="N35" i="12"/>
  <c r="N36" i="12"/>
  <c r="N37" i="12"/>
  <c r="N38" i="12"/>
  <c r="N39" i="12"/>
  <c r="N40" i="12"/>
  <c r="N41" i="12"/>
  <c r="N34" i="12"/>
  <c r="N33" i="12"/>
  <c r="N27" i="12"/>
  <c r="N28" i="12"/>
  <c r="N29" i="12"/>
  <c r="N30" i="12"/>
  <c r="N31" i="12"/>
  <c r="N32" i="12"/>
  <c r="N26" i="12"/>
  <c r="N19" i="12"/>
  <c r="N20" i="12"/>
  <c r="N21" i="12"/>
  <c r="N22" i="12"/>
  <c r="N23" i="12"/>
  <c r="N24" i="12"/>
  <c r="N25" i="12"/>
  <c r="N18" i="12"/>
  <c r="N11" i="12"/>
  <c r="N12" i="12"/>
  <c r="N13" i="12"/>
  <c r="N14" i="12"/>
  <c r="N15" i="12"/>
  <c r="N16" i="12"/>
  <c r="N17" i="12"/>
  <c r="N10" i="12"/>
  <c r="N3" i="12"/>
  <c r="N4" i="12"/>
  <c r="N5" i="12"/>
  <c r="N6" i="12"/>
  <c r="N7" i="12"/>
  <c r="N8" i="12"/>
  <c r="N9" i="12"/>
  <c r="N2" i="12"/>
  <c r="I35" i="12"/>
  <c r="I36" i="12"/>
  <c r="I37" i="12"/>
  <c r="I38" i="12"/>
  <c r="I39" i="12"/>
  <c r="I40" i="12"/>
  <c r="I41" i="12"/>
  <c r="I34" i="12"/>
  <c r="I27" i="12"/>
  <c r="I28" i="12"/>
  <c r="I29" i="12"/>
  <c r="I30" i="12"/>
  <c r="I31" i="12"/>
  <c r="I32" i="12"/>
  <c r="I33" i="12"/>
  <c r="I26" i="12"/>
  <c r="I19" i="12"/>
  <c r="I20" i="12"/>
  <c r="I21" i="12"/>
  <c r="I22" i="12"/>
  <c r="I23" i="12"/>
  <c r="I24" i="12"/>
  <c r="I25" i="12"/>
  <c r="I18" i="12"/>
  <c r="I11" i="12"/>
  <c r="I12" i="12"/>
  <c r="I13" i="12"/>
  <c r="I14" i="12"/>
  <c r="I15" i="12"/>
  <c r="I16" i="12"/>
  <c r="I17" i="12"/>
  <c r="I10" i="12"/>
  <c r="I3" i="12"/>
  <c r="I4" i="12"/>
  <c r="I5" i="12"/>
  <c r="I6" i="12"/>
  <c r="I7" i="12"/>
  <c r="I8" i="12"/>
  <c r="I9" i="12"/>
  <c r="I2" i="12"/>
  <c r="O123" i="12"/>
  <c r="O124" i="12"/>
  <c r="O125" i="12"/>
  <c r="O126" i="12"/>
  <c r="O127" i="12"/>
  <c r="O128" i="12"/>
  <c r="O129" i="12"/>
  <c r="O122" i="12"/>
  <c r="O115" i="12"/>
  <c r="O116" i="12"/>
  <c r="O117" i="12"/>
  <c r="O118" i="12"/>
  <c r="O119" i="12"/>
  <c r="O120" i="12"/>
  <c r="O121" i="12"/>
  <c r="O114" i="12"/>
  <c r="O107" i="12"/>
  <c r="O108" i="12"/>
  <c r="O109" i="12"/>
  <c r="O110" i="12"/>
  <c r="O111" i="12"/>
  <c r="O112" i="12"/>
  <c r="O113" i="12"/>
  <c r="O106" i="12"/>
  <c r="O99" i="12"/>
  <c r="O100" i="12"/>
  <c r="O101" i="12"/>
  <c r="O102" i="12"/>
  <c r="O103" i="12"/>
  <c r="O104" i="12"/>
  <c r="O105" i="12"/>
  <c r="O98" i="12"/>
  <c r="O91" i="12"/>
  <c r="O92" i="12"/>
  <c r="O93" i="12"/>
  <c r="O94" i="12"/>
  <c r="O95" i="12"/>
  <c r="O96" i="12"/>
  <c r="O97" i="12"/>
  <c r="O90" i="12"/>
  <c r="O83" i="12"/>
  <c r="O84" i="12"/>
  <c r="O85" i="12"/>
  <c r="O86" i="12"/>
  <c r="O87" i="12"/>
  <c r="O88" i="12"/>
  <c r="O89" i="12"/>
  <c r="O82" i="12"/>
  <c r="N123" i="12"/>
  <c r="N124" i="12"/>
  <c r="N125" i="12"/>
  <c r="N126" i="12"/>
  <c r="N127" i="12"/>
  <c r="N128" i="12"/>
  <c r="N129" i="12"/>
  <c r="N122" i="12"/>
  <c r="N115" i="12"/>
  <c r="N116" i="12"/>
  <c r="N117" i="12"/>
  <c r="N118" i="12"/>
  <c r="N119" i="12"/>
  <c r="N120" i="12"/>
  <c r="N121" i="12"/>
  <c r="N114" i="12"/>
  <c r="N107" i="12"/>
  <c r="N108" i="12"/>
  <c r="N109" i="12"/>
  <c r="N110" i="12"/>
  <c r="N111" i="12"/>
  <c r="N112" i="12"/>
  <c r="N113" i="12"/>
  <c r="N106" i="12"/>
  <c r="N99" i="12"/>
  <c r="N100" i="12"/>
  <c r="N101" i="12"/>
  <c r="N102" i="12"/>
  <c r="N103" i="12"/>
  <c r="N104" i="12"/>
  <c r="N105" i="12"/>
  <c r="N98" i="12"/>
  <c r="N97" i="12"/>
  <c r="N91" i="12"/>
  <c r="N92" i="12"/>
  <c r="N93" i="12"/>
  <c r="N94" i="12"/>
  <c r="N95" i="12"/>
  <c r="N96" i="12"/>
  <c r="N90" i="12"/>
  <c r="N83" i="12"/>
  <c r="N84" i="12"/>
  <c r="N85" i="12"/>
  <c r="N86" i="12"/>
  <c r="N87" i="12"/>
  <c r="N88" i="12"/>
  <c r="N89" i="12"/>
  <c r="N82" i="12"/>
  <c r="I123" i="12"/>
  <c r="I124" i="12"/>
  <c r="I125" i="12"/>
  <c r="I126" i="12"/>
  <c r="I127" i="12"/>
  <c r="I128" i="12"/>
  <c r="I129" i="12"/>
  <c r="I122" i="12"/>
  <c r="I115" i="12"/>
  <c r="I116" i="12"/>
  <c r="I117" i="12"/>
  <c r="I118" i="12"/>
  <c r="I119" i="12"/>
  <c r="I120" i="12"/>
  <c r="I121" i="12"/>
  <c r="I114" i="12"/>
  <c r="I107" i="12"/>
  <c r="I108" i="12"/>
  <c r="I109" i="12"/>
  <c r="I110" i="12"/>
  <c r="I111" i="12"/>
  <c r="I112" i="12"/>
  <c r="I113" i="12"/>
  <c r="I106" i="12"/>
  <c r="I99" i="12"/>
  <c r="I100" i="12"/>
  <c r="I101" i="12"/>
  <c r="I102" i="12"/>
  <c r="I103" i="12"/>
  <c r="I104" i="12"/>
  <c r="I105" i="12"/>
  <c r="I98" i="12"/>
  <c r="I91" i="12"/>
  <c r="I92" i="12"/>
  <c r="I93" i="12"/>
  <c r="I94" i="12"/>
  <c r="I95" i="12"/>
  <c r="I96" i="12"/>
  <c r="I97" i="12"/>
  <c r="I90" i="12"/>
  <c r="I83" i="12"/>
  <c r="I84" i="12"/>
  <c r="I85" i="12"/>
  <c r="I86" i="12"/>
  <c r="I87" i="12"/>
  <c r="I88" i="12"/>
  <c r="I89" i="12"/>
  <c r="I82" i="12"/>
  <c r="F19" i="7"/>
  <c r="F20" i="7"/>
  <c r="F21" i="7"/>
  <c r="F22" i="7"/>
  <c r="F23" i="7"/>
  <c r="F24" i="7"/>
  <c r="F25" i="7"/>
  <c r="F18" i="7"/>
  <c r="F11" i="7"/>
  <c r="F12" i="7"/>
  <c r="F13" i="7"/>
  <c r="F14" i="7"/>
  <c r="F15" i="7"/>
  <c r="F16" i="7"/>
  <c r="F17" i="7"/>
  <c r="F10" i="7"/>
  <c r="F3" i="7"/>
  <c r="F4" i="7"/>
  <c r="F5" i="7"/>
  <c r="F6" i="7"/>
  <c r="F7" i="7"/>
  <c r="F8" i="7"/>
  <c r="F9" i="7"/>
  <c r="F2" i="7"/>
  <c r="F27" i="5"/>
  <c r="F28" i="5"/>
  <c r="F29" i="5"/>
  <c r="F30" i="5"/>
  <c r="F31" i="5"/>
  <c r="F32" i="5"/>
  <c r="F33" i="5"/>
  <c r="F26" i="5"/>
  <c r="F19" i="5"/>
  <c r="F20" i="5"/>
  <c r="F21" i="5"/>
  <c r="F22" i="5"/>
  <c r="F23" i="5"/>
  <c r="F24" i="5"/>
  <c r="F25" i="5"/>
  <c r="F18" i="5"/>
  <c r="F11" i="5"/>
  <c r="F12" i="5"/>
  <c r="F13" i="5"/>
  <c r="F14" i="5"/>
  <c r="F15" i="5"/>
  <c r="F16" i="5"/>
  <c r="F17" i="5"/>
  <c r="F27" i="3"/>
  <c r="F28" i="3"/>
  <c r="F29" i="3"/>
  <c r="F30" i="3"/>
  <c r="F31" i="3"/>
  <c r="F32" i="3"/>
  <c r="F33" i="3"/>
  <c r="F26" i="3"/>
  <c r="F19" i="3"/>
  <c r="F20" i="3"/>
  <c r="F21" i="3"/>
  <c r="F22" i="3"/>
  <c r="F23" i="3"/>
  <c r="F24" i="3"/>
  <c r="F25" i="3"/>
  <c r="F18" i="3"/>
  <c r="F11" i="3"/>
  <c r="F12" i="3"/>
  <c r="F13" i="3"/>
  <c r="F14" i="3"/>
  <c r="F15" i="3"/>
  <c r="F16" i="3"/>
  <c r="F17" i="3"/>
  <c r="F10" i="3"/>
  <c r="F3" i="3"/>
  <c r="F4" i="3"/>
  <c r="F5" i="3"/>
  <c r="F6" i="3"/>
  <c r="F7" i="3"/>
  <c r="F8" i="3"/>
  <c r="F9" i="3"/>
  <c r="F2" i="3"/>
  <c r="F35" i="1"/>
  <c r="F36" i="1"/>
  <c r="F37" i="1"/>
  <c r="F38" i="1"/>
  <c r="F39" i="1"/>
  <c r="F40" i="1"/>
  <c r="F41" i="1"/>
  <c r="F34" i="1"/>
  <c r="F27" i="1"/>
  <c r="F28" i="1"/>
  <c r="F29" i="1"/>
  <c r="F30" i="1"/>
  <c r="F31" i="1"/>
  <c r="F32" i="1"/>
  <c r="F33" i="1"/>
  <c r="F26" i="1"/>
  <c r="F19" i="1"/>
  <c r="F20" i="1"/>
  <c r="F21" i="1"/>
  <c r="F22" i="1"/>
  <c r="F23" i="1"/>
  <c r="F24" i="1"/>
  <c r="F25" i="1"/>
  <c r="F18" i="1"/>
  <c r="F11" i="1"/>
  <c r="F12" i="1"/>
  <c r="F13" i="1"/>
  <c r="F14" i="1"/>
  <c r="F15" i="1"/>
  <c r="F16" i="1"/>
  <c r="F17" i="1"/>
  <c r="F10" i="1"/>
  <c r="F3" i="1"/>
  <c r="F4" i="1"/>
  <c r="F5" i="1"/>
  <c r="F6" i="1"/>
  <c r="F7" i="1"/>
  <c r="F8" i="1"/>
  <c r="F9" i="1"/>
  <c r="F2" i="1"/>
  <c r="O5" i="29" l="1"/>
  <c r="P5" i="29"/>
  <c r="Q5" i="29"/>
  <c r="R5" i="29"/>
  <c r="O6" i="29"/>
  <c r="P6" i="29"/>
  <c r="Q6" i="29"/>
  <c r="R6" i="29"/>
  <c r="O7" i="29"/>
  <c r="P7" i="29"/>
  <c r="Q7" i="29"/>
  <c r="R7" i="29"/>
  <c r="O8" i="29"/>
  <c r="P8" i="29"/>
  <c r="Q8" i="29"/>
  <c r="R8" i="29"/>
  <c r="O9" i="29"/>
  <c r="P9" i="29"/>
  <c r="Q9" i="29"/>
  <c r="R9" i="29"/>
  <c r="O10" i="29"/>
  <c r="P10" i="29"/>
  <c r="Q10" i="29"/>
  <c r="R10" i="29"/>
  <c r="O11" i="29"/>
  <c r="P11" i="29"/>
  <c r="Q11" i="29"/>
  <c r="R11" i="29"/>
  <c r="O12" i="29"/>
  <c r="P12" i="29"/>
  <c r="Q12" i="29"/>
  <c r="R12" i="29"/>
  <c r="O13" i="29"/>
  <c r="P13" i="29"/>
  <c r="Q13" i="29"/>
  <c r="R13" i="29"/>
  <c r="O14" i="29"/>
  <c r="P14" i="29"/>
  <c r="Q14" i="29"/>
  <c r="R14" i="29"/>
  <c r="R4" i="29"/>
  <c r="Q4" i="29"/>
  <c r="P4" i="29"/>
  <c r="O4" i="29"/>
  <c r="A59" i="29"/>
  <c r="A60" i="29"/>
  <c r="A61" i="29"/>
  <c r="A62" i="29"/>
  <c r="A63" i="29"/>
  <c r="A64" i="29"/>
  <c r="A65" i="29"/>
  <c r="A66" i="29"/>
  <c r="A67" i="29"/>
  <c r="A68" i="29"/>
  <c r="A69" i="29"/>
  <c r="A70" i="29"/>
  <c r="A71" i="29"/>
  <c r="A72" i="29"/>
  <c r="A73" i="29"/>
  <c r="A74" i="29"/>
  <c r="A75" i="29"/>
  <c r="A76" i="29"/>
  <c r="A77" i="29"/>
  <c r="A3" i="29"/>
  <c r="A4" i="29"/>
  <c r="A5" i="29"/>
  <c r="A6" i="29"/>
  <c r="A7" i="29"/>
  <c r="A8" i="29"/>
  <c r="A9" i="29"/>
  <c r="A10" i="29"/>
  <c r="A11" i="29"/>
  <c r="A12" i="29"/>
  <c r="A13" i="29"/>
  <c r="A14" i="29"/>
  <c r="A15" i="29"/>
  <c r="A16" i="29"/>
  <c r="A17" i="29"/>
  <c r="A18" i="29"/>
  <c r="A19" i="29"/>
  <c r="A20" i="29"/>
  <c r="A21" i="29"/>
  <c r="A22" i="29"/>
  <c r="A23" i="29"/>
  <c r="A24" i="29"/>
  <c r="A25" i="29"/>
  <c r="A26" i="29"/>
  <c r="A27" i="29"/>
  <c r="A28" i="29"/>
  <c r="A29" i="29"/>
  <c r="A30" i="29"/>
  <c r="A31" i="29"/>
  <c r="A32" i="29"/>
  <c r="A33" i="29"/>
  <c r="A34" i="29"/>
  <c r="A35" i="29"/>
  <c r="A36" i="29"/>
  <c r="A37" i="29"/>
  <c r="A38" i="29"/>
  <c r="A39" i="29"/>
  <c r="A40" i="29"/>
  <c r="A41" i="29"/>
  <c r="A42" i="29"/>
  <c r="A43" i="29"/>
  <c r="A44" i="29"/>
  <c r="A45" i="29"/>
  <c r="A46" i="29"/>
  <c r="A47" i="29"/>
  <c r="A48" i="29"/>
  <c r="A49" i="29"/>
  <c r="A50" i="29"/>
  <c r="A51" i="29"/>
  <c r="A52" i="29"/>
  <c r="A53" i="29"/>
  <c r="A54" i="29"/>
  <c r="A55" i="29"/>
  <c r="A56" i="29"/>
  <c r="A57" i="29"/>
  <c r="A58" i="29"/>
  <c r="A2" i="29"/>
  <c r="S13" i="27"/>
  <c r="R13" i="27"/>
  <c r="Q13" i="27"/>
  <c r="P13" i="27"/>
  <c r="O13" i="27"/>
  <c r="S12" i="27"/>
  <c r="R12" i="27"/>
  <c r="Q12" i="27"/>
  <c r="P12" i="27"/>
  <c r="O12" i="27"/>
  <c r="S11" i="27"/>
  <c r="R11" i="27"/>
  <c r="Q11" i="27"/>
  <c r="P11" i="27"/>
  <c r="O11" i="27"/>
  <c r="S10" i="27"/>
  <c r="R10" i="27"/>
  <c r="Q10" i="27"/>
  <c r="P10" i="27"/>
  <c r="O10" i="27"/>
  <c r="S9" i="27"/>
  <c r="R9" i="27"/>
  <c r="Q9" i="27"/>
  <c r="P9" i="27"/>
  <c r="O9" i="27"/>
  <c r="S8" i="27"/>
  <c r="R8" i="27"/>
  <c r="Q8" i="27"/>
  <c r="P8" i="27"/>
  <c r="O8" i="27"/>
  <c r="S7" i="27"/>
  <c r="R7" i="27"/>
  <c r="Q7" i="27"/>
  <c r="P7" i="27"/>
  <c r="O7" i="27"/>
  <c r="S6" i="27"/>
  <c r="R6" i="27"/>
  <c r="Q6" i="27"/>
  <c r="P6" i="27"/>
  <c r="O6" i="27"/>
  <c r="S5" i="27"/>
  <c r="R5" i="27"/>
  <c r="Q5" i="27"/>
  <c r="P5" i="27"/>
  <c r="O5" i="27"/>
  <c r="S4" i="27"/>
  <c r="R4" i="27"/>
  <c r="Q4" i="27"/>
  <c r="P4" i="27"/>
  <c r="O4" i="27"/>
  <c r="S3" i="27"/>
  <c r="R3" i="27"/>
  <c r="Q3" i="27"/>
  <c r="P3" i="27"/>
  <c r="O3" i="27"/>
  <c r="V16" i="22"/>
  <c r="U16" i="22"/>
  <c r="T16" i="22"/>
  <c r="S16" i="22"/>
  <c r="R16" i="22"/>
  <c r="Q16" i="22"/>
  <c r="V15" i="22"/>
  <c r="U15" i="22"/>
  <c r="T15" i="22"/>
  <c r="S15" i="22"/>
  <c r="R15" i="22"/>
  <c r="Q15" i="22"/>
  <c r="V14" i="22"/>
  <c r="U14" i="22"/>
  <c r="T14" i="22"/>
  <c r="S14" i="22"/>
  <c r="R14" i="22"/>
  <c r="Q14" i="22"/>
  <c r="V13" i="22"/>
  <c r="U13" i="22"/>
  <c r="T13" i="22"/>
  <c r="S13" i="22"/>
  <c r="R13" i="22"/>
  <c r="Q13" i="22"/>
  <c r="V12" i="22"/>
  <c r="U12" i="22"/>
  <c r="T12" i="22"/>
  <c r="S12" i="22"/>
  <c r="R12" i="22"/>
  <c r="Q12" i="22"/>
  <c r="V11" i="22"/>
  <c r="U11" i="22"/>
  <c r="T11" i="22"/>
  <c r="S11" i="22"/>
  <c r="R11" i="22"/>
  <c r="Q11" i="22"/>
  <c r="V10" i="22"/>
  <c r="U10" i="22"/>
  <c r="T10" i="22"/>
  <c r="S10" i="22"/>
  <c r="R10" i="22"/>
  <c r="Q10" i="22"/>
  <c r="V9" i="22"/>
  <c r="U9" i="22"/>
  <c r="T9" i="22"/>
  <c r="S9" i="22"/>
  <c r="R9" i="22"/>
  <c r="Q9" i="22"/>
  <c r="V8" i="22"/>
  <c r="U8" i="22"/>
  <c r="T8" i="22"/>
  <c r="S8" i="22"/>
  <c r="R8" i="22"/>
  <c r="Q8" i="22"/>
  <c r="V7" i="22"/>
  <c r="U7" i="22"/>
  <c r="T7" i="22"/>
  <c r="S7" i="22"/>
  <c r="R7" i="22"/>
  <c r="Q7" i="22"/>
  <c r="V6" i="22"/>
  <c r="U6" i="22"/>
  <c r="T6" i="22"/>
  <c r="S6" i="22"/>
  <c r="R6" i="22"/>
  <c r="Q6" i="22"/>
  <c r="V5" i="22"/>
  <c r="U5" i="22"/>
  <c r="T5" i="22"/>
  <c r="S5" i="22"/>
  <c r="R5" i="22"/>
  <c r="Q5" i="22"/>
  <c r="V4" i="22"/>
  <c r="U4" i="22"/>
  <c r="T4" i="22"/>
  <c r="S4" i="22"/>
  <c r="R4" i="22"/>
  <c r="Q4" i="22"/>
  <c r="V3" i="22"/>
  <c r="U3" i="22"/>
  <c r="T3" i="22"/>
  <c r="S3" i="22"/>
  <c r="R3" i="22"/>
  <c r="Q3" i="22"/>
  <c r="A78" i="27"/>
  <c r="A79" i="27"/>
  <c r="A80" i="27"/>
  <c r="A81" i="27"/>
  <c r="A82" i="27"/>
  <c r="A83" i="27"/>
  <c r="A84" i="27"/>
  <c r="A85" i="27"/>
  <c r="A86" i="27"/>
  <c r="A87" i="27"/>
  <c r="A88" i="27"/>
  <c r="A89" i="27"/>
  <c r="A90" i="27"/>
  <c r="A91" i="27"/>
  <c r="A92" i="27"/>
  <c r="A93" i="27"/>
  <c r="A94" i="27"/>
  <c r="A95" i="27"/>
  <c r="A96" i="27"/>
  <c r="A3" i="27"/>
  <c r="A4" i="27"/>
  <c r="A5" i="27"/>
  <c r="A6" i="27"/>
  <c r="A7" i="27"/>
  <c r="F16" i="28" s="1"/>
  <c r="A8" i="27"/>
  <c r="F15" i="28" s="1"/>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2" i="27"/>
  <c r="F14" i="28" s="1"/>
  <c r="A74" i="25"/>
  <c r="A75" i="25"/>
  <c r="A76" i="25"/>
  <c r="A77" i="25"/>
  <c r="A78" i="25"/>
  <c r="A79" i="25"/>
  <c r="A80" i="25"/>
  <c r="A81" i="25"/>
  <c r="A82" i="25"/>
  <c r="A83" i="25"/>
  <c r="A84" i="25"/>
  <c r="A85" i="25"/>
  <c r="A86" i="25"/>
  <c r="A87" i="25"/>
  <c r="A88" i="25"/>
  <c r="A89" i="25"/>
  <c r="A90" i="25"/>
  <c r="A91" i="25"/>
  <c r="A92" i="25"/>
  <c r="A93"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A38" i="25"/>
  <c r="A39" i="25"/>
  <c r="A40" i="25"/>
  <c r="A41" i="25"/>
  <c r="A42" i="25"/>
  <c r="A43" i="25"/>
  <c r="A44" i="25"/>
  <c r="A45" i="25"/>
  <c r="A46" i="25"/>
  <c r="A47" i="25"/>
  <c r="A48" i="25"/>
  <c r="A49" i="25"/>
  <c r="A50" i="25"/>
  <c r="A51" i="25"/>
  <c r="A52" i="25"/>
  <c r="A53" i="25"/>
  <c r="A54" i="25"/>
  <c r="A55" i="25"/>
  <c r="A56" i="25"/>
  <c r="A57" i="25"/>
  <c r="A58" i="25"/>
  <c r="A59" i="25"/>
  <c r="A60" i="25"/>
  <c r="A61" i="25"/>
  <c r="A62" i="25"/>
  <c r="A63" i="25"/>
  <c r="A64" i="25"/>
  <c r="A65" i="25"/>
  <c r="A66" i="25"/>
  <c r="A67" i="25"/>
  <c r="A68" i="25"/>
  <c r="A69" i="25"/>
  <c r="A70" i="25"/>
  <c r="A71" i="25"/>
  <c r="A72" i="25"/>
  <c r="A73" i="25"/>
  <c r="A2" i="25"/>
  <c r="A98" i="22"/>
  <c r="A99" i="22"/>
  <c r="A100" i="22"/>
  <c r="A101" i="22"/>
  <c r="A102" i="22"/>
  <c r="A103" i="22"/>
  <c r="A104" i="22"/>
  <c r="A105" i="22"/>
  <c r="A106" i="22"/>
  <c r="A107" i="22"/>
  <c r="A108" i="22"/>
  <c r="A109" i="22"/>
  <c r="A110" i="22"/>
  <c r="A111" i="22"/>
  <c r="A112" i="22"/>
  <c r="A113" i="22"/>
  <c r="A114" i="22"/>
  <c r="A115" i="22"/>
  <c r="A116" i="22"/>
  <c r="A3" i="22"/>
  <c r="G14" i="23" s="1"/>
  <c r="A4" i="22"/>
  <c r="G13" i="23" s="1"/>
  <c r="A5" i="22"/>
  <c r="G12" i="23" s="1"/>
  <c r="A6" i="22"/>
  <c r="G8" i="23" s="1"/>
  <c r="A7" i="22"/>
  <c r="G4" i="23" s="1"/>
  <c r="A8" i="22"/>
  <c r="A9" i="22"/>
  <c r="G21" i="23" s="1"/>
  <c r="A10" i="22"/>
  <c r="G19" i="23" s="1"/>
  <c r="A11" i="22"/>
  <c r="A12" i="22"/>
  <c r="A13" i="22"/>
  <c r="A14" i="22"/>
  <c r="A15" i="22"/>
  <c r="A16" i="22"/>
  <c r="A17" i="22"/>
  <c r="A18" i="22"/>
  <c r="A19" i="22"/>
  <c r="A20" i="22"/>
  <c r="A21" i="22"/>
  <c r="A22" i="22"/>
  <c r="A23" i="22"/>
  <c r="A24" i="22"/>
  <c r="A25" i="22"/>
  <c r="A26" i="22"/>
  <c r="A27" i="22"/>
  <c r="A28" i="22"/>
  <c r="A29" i="22"/>
  <c r="A30" i="22"/>
  <c r="A31" i="22"/>
  <c r="A32" i="22"/>
  <c r="A33" i="22"/>
  <c r="A34" i="22"/>
  <c r="A35" i="22"/>
  <c r="A36" i="22"/>
  <c r="A37" i="22"/>
  <c r="A38" i="22"/>
  <c r="A39" i="22"/>
  <c r="A40" i="22"/>
  <c r="A41" i="22"/>
  <c r="A42" i="22"/>
  <c r="A43" i="22"/>
  <c r="A44" i="22"/>
  <c r="A45" i="22"/>
  <c r="A46" i="22"/>
  <c r="A47" i="22"/>
  <c r="A48" i="22"/>
  <c r="A49" i="22"/>
  <c r="A50" i="22"/>
  <c r="A51" i="22"/>
  <c r="A52" i="22"/>
  <c r="A53" i="22"/>
  <c r="A54" i="22"/>
  <c r="A55" i="22"/>
  <c r="A56" i="22"/>
  <c r="A57" i="22"/>
  <c r="A58" i="22"/>
  <c r="A59" i="22"/>
  <c r="A60" i="22"/>
  <c r="A61" i="22"/>
  <c r="A62" i="22"/>
  <c r="A63" i="22"/>
  <c r="A64" i="22"/>
  <c r="A65" i="22"/>
  <c r="A66" i="22"/>
  <c r="A67" i="22"/>
  <c r="A68" i="22"/>
  <c r="A69" i="22"/>
  <c r="A70" i="22"/>
  <c r="A71" i="22"/>
  <c r="A72" i="22"/>
  <c r="A73" i="22"/>
  <c r="A74" i="22"/>
  <c r="A75" i="22"/>
  <c r="A76" i="22"/>
  <c r="A77" i="22"/>
  <c r="A78" i="22"/>
  <c r="A79" i="22"/>
  <c r="A80" i="22"/>
  <c r="A81" i="22"/>
  <c r="A82" i="22"/>
  <c r="A83" i="22"/>
  <c r="A84" i="22"/>
  <c r="A85" i="22"/>
  <c r="A86" i="22"/>
  <c r="A87" i="22"/>
  <c r="A88" i="22"/>
  <c r="A89" i="22"/>
  <c r="A90" i="22"/>
  <c r="A91" i="22"/>
  <c r="A92" i="22"/>
  <c r="A93" i="22"/>
  <c r="A94" i="22"/>
  <c r="A95" i="22"/>
  <c r="A96" i="22"/>
  <c r="A97" i="22"/>
  <c r="A2" i="22"/>
  <c r="G18" i="23" s="1"/>
  <c r="E11" i="46"/>
  <c r="D11" i="46"/>
  <c r="C11" i="46"/>
  <c r="B11" i="46"/>
  <c r="E10" i="46"/>
  <c r="D10" i="46"/>
  <c r="C10" i="46"/>
  <c r="B10" i="46"/>
  <c r="E9" i="46"/>
  <c r="D9" i="46"/>
  <c r="C9" i="46"/>
  <c r="B9" i="46"/>
  <c r="E8" i="46"/>
  <c r="D8" i="46"/>
  <c r="C8" i="46"/>
  <c r="B8" i="46"/>
  <c r="E7" i="46"/>
  <c r="D7" i="46"/>
  <c r="C7" i="46"/>
  <c r="B7" i="46"/>
  <c r="E6" i="46"/>
  <c r="D6" i="46"/>
  <c r="C6" i="46"/>
  <c r="B6" i="46"/>
  <c r="E5" i="46"/>
  <c r="D5" i="46"/>
  <c r="C5" i="46"/>
  <c r="B5" i="46"/>
  <c r="E4" i="46"/>
  <c r="D4" i="46"/>
  <c r="C4" i="46"/>
  <c r="B4" i="46"/>
  <c r="E11" i="45"/>
  <c r="D11" i="45"/>
  <c r="C11" i="45"/>
  <c r="B11" i="45"/>
  <c r="E10" i="45"/>
  <c r="D10" i="45"/>
  <c r="C10" i="45"/>
  <c r="B10" i="45"/>
  <c r="E9" i="45"/>
  <c r="D9" i="45"/>
  <c r="C9" i="45"/>
  <c r="B9" i="45"/>
  <c r="E8" i="45"/>
  <c r="D8" i="45"/>
  <c r="C8" i="45"/>
  <c r="B8" i="45"/>
  <c r="E7" i="45"/>
  <c r="D7" i="45"/>
  <c r="C7" i="45"/>
  <c r="B7" i="45"/>
  <c r="E6" i="45"/>
  <c r="D6" i="45"/>
  <c r="C6" i="45"/>
  <c r="B6" i="45"/>
  <c r="E5" i="45"/>
  <c r="D5" i="45"/>
  <c r="C5" i="45"/>
  <c r="B5" i="45"/>
  <c r="E4" i="45"/>
  <c r="D4" i="45"/>
  <c r="C4" i="45"/>
  <c r="B4" i="45"/>
  <c r="E11" i="21"/>
  <c r="E10" i="21"/>
  <c r="E9" i="21"/>
  <c r="E8" i="21"/>
  <c r="E7" i="21"/>
  <c r="E6" i="21"/>
  <c r="E5" i="21"/>
  <c r="E4" i="21"/>
  <c r="F11" i="44"/>
  <c r="E11" i="44"/>
  <c r="D11" i="44"/>
  <c r="C11" i="44"/>
  <c r="B11" i="44"/>
  <c r="F10" i="44"/>
  <c r="E10" i="44"/>
  <c r="D10" i="44"/>
  <c r="C10" i="44"/>
  <c r="B10" i="44"/>
  <c r="F9" i="44"/>
  <c r="E9" i="44"/>
  <c r="D9" i="44"/>
  <c r="C9" i="44"/>
  <c r="B9" i="44"/>
  <c r="F8" i="44"/>
  <c r="E8" i="44"/>
  <c r="D8" i="44"/>
  <c r="C8" i="44"/>
  <c r="B8" i="44"/>
  <c r="F7" i="44"/>
  <c r="E7" i="44"/>
  <c r="D7" i="44"/>
  <c r="C7" i="44"/>
  <c r="B7" i="44"/>
  <c r="F6" i="44"/>
  <c r="E6" i="44"/>
  <c r="D6" i="44"/>
  <c r="C6" i="44"/>
  <c r="B6" i="44"/>
  <c r="F5" i="44"/>
  <c r="E5" i="44"/>
  <c r="D5" i="44"/>
  <c r="C5" i="44"/>
  <c r="B5" i="44"/>
  <c r="F4" i="44"/>
  <c r="E4" i="44"/>
  <c r="D4" i="44"/>
  <c r="C4" i="44"/>
  <c r="B4" i="44"/>
  <c r="F11" i="43"/>
  <c r="E11" i="43"/>
  <c r="D11" i="43"/>
  <c r="C11" i="43"/>
  <c r="B11" i="43"/>
  <c r="F10" i="43"/>
  <c r="E10" i="43"/>
  <c r="D10" i="43"/>
  <c r="C10" i="43"/>
  <c r="B10" i="43"/>
  <c r="F9" i="43"/>
  <c r="E9" i="43"/>
  <c r="D9" i="43"/>
  <c r="C9" i="43"/>
  <c r="B9" i="43"/>
  <c r="F8" i="43"/>
  <c r="E8" i="43"/>
  <c r="D8" i="43"/>
  <c r="C8" i="43"/>
  <c r="B8" i="43"/>
  <c r="F7" i="43"/>
  <c r="E7" i="43"/>
  <c r="D7" i="43"/>
  <c r="C7" i="43"/>
  <c r="B7" i="43"/>
  <c r="F6" i="43"/>
  <c r="E6" i="43"/>
  <c r="D6" i="43"/>
  <c r="C6" i="43"/>
  <c r="B6" i="43"/>
  <c r="F5" i="43"/>
  <c r="E5" i="43"/>
  <c r="D5" i="43"/>
  <c r="C5" i="43"/>
  <c r="B5" i="43"/>
  <c r="F4" i="43"/>
  <c r="E4" i="43"/>
  <c r="D4" i="43"/>
  <c r="C4" i="43"/>
  <c r="B4" i="43"/>
  <c r="F11" i="20"/>
  <c r="F10" i="20"/>
  <c r="F9" i="20"/>
  <c r="F8" i="20"/>
  <c r="F7" i="20"/>
  <c r="F6" i="20"/>
  <c r="F5" i="20"/>
  <c r="F4" i="20"/>
  <c r="F11" i="42"/>
  <c r="E11" i="42"/>
  <c r="D11" i="42"/>
  <c r="C11" i="42"/>
  <c r="B11" i="42"/>
  <c r="F10" i="42"/>
  <c r="E10" i="42"/>
  <c r="D10" i="42"/>
  <c r="C10" i="42"/>
  <c r="B10" i="42"/>
  <c r="F9" i="42"/>
  <c r="E9" i="42"/>
  <c r="D9" i="42"/>
  <c r="C9" i="42"/>
  <c r="B9" i="42"/>
  <c r="F8" i="42"/>
  <c r="E8" i="42"/>
  <c r="D8" i="42"/>
  <c r="C8" i="42"/>
  <c r="B8" i="42"/>
  <c r="F7" i="42"/>
  <c r="E7" i="42"/>
  <c r="D7" i="42"/>
  <c r="C7" i="42"/>
  <c r="B7" i="42"/>
  <c r="F6" i="42"/>
  <c r="E6" i="42"/>
  <c r="D6" i="42"/>
  <c r="C6" i="42"/>
  <c r="B6" i="42"/>
  <c r="F5" i="42"/>
  <c r="E5" i="42"/>
  <c r="D5" i="42"/>
  <c r="C5" i="42"/>
  <c r="B5" i="42"/>
  <c r="F4" i="42"/>
  <c r="E4" i="42"/>
  <c r="D4" i="42"/>
  <c r="C4" i="42"/>
  <c r="B4" i="42"/>
  <c r="F11" i="41"/>
  <c r="E11" i="41"/>
  <c r="D11" i="41"/>
  <c r="C11" i="41"/>
  <c r="B11" i="41"/>
  <c r="F10" i="41"/>
  <c r="E10" i="41"/>
  <c r="D10" i="41"/>
  <c r="C10" i="41"/>
  <c r="B10" i="41"/>
  <c r="F9" i="41"/>
  <c r="E9" i="41"/>
  <c r="D9" i="41"/>
  <c r="C9" i="41"/>
  <c r="B9" i="41"/>
  <c r="F8" i="41"/>
  <c r="E8" i="41"/>
  <c r="D8" i="41"/>
  <c r="C8" i="41"/>
  <c r="B8" i="41"/>
  <c r="F7" i="41"/>
  <c r="E7" i="41"/>
  <c r="D7" i="41"/>
  <c r="C7" i="41"/>
  <c r="B7" i="41"/>
  <c r="F6" i="41"/>
  <c r="E6" i="41"/>
  <c r="D6" i="41"/>
  <c r="C6" i="41"/>
  <c r="B6" i="41"/>
  <c r="F5" i="41"/>
  <c r="E5" i="41"/>
  <c r="D5" i="41"/>
  <c r="C5" i="41"/>
  <c r="B5" i="41"/>
  <c r="F4" i="41"/>
  <c r="E4" i="41"/>
  <c r="D4" i="41"/>
  <c r="C4" i="41"/>
  <c r="B4" i="41"/>
  <c r="F11" i="19"/>
  <c r="F10" i="19"/>
  <c r="F9" i="19"/>
  <c r="F8" i="19"/>
  <c r="F7" i="19"/>
  <c r="F6" i="19"/>
  <c r="F5" i="19"/>
  <c r="F4" i="19"/>
  <c r="G11" i="39"/>
  <c r="F11" i="39"/>
  <c r="E11" i="39"/>
  <c r="D11" i="39"/>
  <c r="C11" i="39"/>
  <c r="B11" i="39"/>
  <c r="G10" i="39"/>
  <c r="F10" i="39"/>
  <c r="E10" i="39"/>
  <c r="D10" i="39"/>
  <c r="C10" i="39"/>
  <c r="B10" i="39"/>
  <c r="G9" i="39"/>
  <c r="F9" i="39"/>
  <c r="E9" i="39"/>
  <c r="D9" i="39"/>
  <c r="C9" i="39"/>
  <c r="B9" i="39"/>
  <c r="G8" i="39"/>
  <c r="F8" i="39"/>
  <c r="E8" i="39"/>
  <c r="D8" i="39"/>
  <c r="C8" i="39"/>
  <c r="B8" i="39"/>
  <c r="G7" i="39"/>
  <c r="F7" i="39"/>
  <c r="E7" i="39"/>
  <c r="D7" i="39"/>
  <c r="C7" i="39"/>
  <c r="B7" i="39"/>
  <c r="G6" i="39"/>
  <c r="F6" i="39"/>
  <c r="E6" i="39"/>
  <c r="D6" i="39"/>
  <c r="C6" i="39"/>
  <c r="B6" i="39"/>
  <c r="G5" i="39"/>
  <c r="F5" i="39"/>
  <c r="E5" i="39"/>
  <c r="D5" i="39"/>
  <c r="C5" i="39"/>
  <c r="B5" i="39"/>
  <c r="G4" i="39"/>
  <c r="F4" i="39"/>
  <c r="E4" i="39"/>
  <c r="D4" i="39"/>
  <c r="C4" i="39"/>
  <c r="B4" i="39"/>
  <c r="G11" i="40"/>
  <c r="F11" i="40"/>
  <c r="E11" i="40"/>
  <c r="D11" i="40"/>
  <c r="C11" i="40"/>
  <c r="B11" i="40"/>
  <c r="G10" i="40"/>
  <c r="F10" i="40"/>
  <c r="E10" i="40"/>
  <c r="D10" i="40"/>
  <c r="C10" i="40"/>
  <c r="B10" i="40"/>
  <c r="G9" i="40"/>
  <c r="F9" i="40"/>
  <c r="E9" i="40"/>
  <c r="D9" i="40"/>
  <c r="C9" i="40"/>
  <c r="B9" i="40"/>
  <c r="G8" i="40"/>
  <c r="F8" i="40"/>
  <c r="E8" i="40"/>
  <c r="D8" i="40"/>
  <c r="C8" i="40"/>
  <c r="B8" i="40"/>
  <c r="G7" i="40"/>
  <c r="F7" i="40"/>
  <c r="E7" i="40"/>
  <c r="D7" i="40"/>
  <c r="C7" i="40"/>
  <c r="B7" i="40"/>
  <c r="G6" i="40"/>
  <c r="F6" i="40"/>
  <c r="E6" i="40"/>
  <c r="D6" i="40"/>
  <c r="C6" i="40"/>
  <c r="B6" i="40"/>
  <c r="G5" i="40"/>
  <c r="F5" i="40"/>
  <c r="E5" i="40"/>
  <c r="D5" i="40"/>
  <c r="C5" i="40"/>
  <c r="B5" i="40"/>
  <c r="G4" i="40"/>
  <c r="F4" i="40"/>
  <c r="E4" i="40"/>
  <c r="D4" i="40"/>
  <c r="C4" i="40"/>
  <c r="B4" i="40"/>
  <c r="G11" i="18"/>
  <c r="G10" i="18"/>
  <c r="G9" i="18"/>
  <c r="G8" i="18"/>
  <c r="G7" i="18"/>
  <c r="G6" i="18"/>
  <c r="G5" i="18"/>
  <c r="G4" i="18"/>
  <c r="A130" i="17"/>
  <c r="A131" i="17"/>
  <c r="A132" i="17"/>
  <c r="A133" i="17"/>
  <c r="A134" i="17"/>
  <c r="A135" i="17"/>
  <c r="A136" i="17"/>
  <c r="A137" i="17"/>
  <c r="A138" i="17"/>
  <c r="A139" i="17"/>
  <c r="A140" i="17"/>
  <c r="A141" i="17"/>
  <c r="A142" i="17"/>
  <c r="A143" i="17"/>
  <c r="A144" i="17"/>
  <c r="A145" i="17"/>
  <c r="A146" i="17"/>
  <c r="A147" i="17"/>
  <c r="A148" i="17"/>
  <c r="A149" i="17"/>
  <c r="A150" i="17"/>
  <c r="A151" i="17"/>
  <c r="A152" i="17"/>
  <c r="A153" i="17"/>
  <c r="A154" i="17"/>
  <c r="A155" i="17"/>
  <c r="A156" i="17"/>
  <c r="A157" i="17"/>
  <c r="A158" i="17"/>
  <c r="A159" i="17"/>
  <c r="A160" i="17"/>
  <c r="A161" i="17"/>
  <c r="A3" i="17"/>
  <c r="A4" i="17"/>
  <c r="A5" i="17"/>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116" i="17"/>
  <c r="A117" i="17"/>
  <c r="A118" i="17"/>
  <c r="A119" i="17"/>
  <c r="A120" i="17"/>
  <c r="A121" i="17"/>
  <c r="A122" i="17"/>
  <c r="A123" i="17"/>
  <c r="A124" i="17"/>
  <c r="A125" i="17"/>
  <c r="A126" i="17"/>
  <c r="A127" i="17"/>
  <c r="A128" i="17"/>
  <c r="A129" i="17"/>
  <c r="A2" i="17"/>
  <c r="E11" i="38"/>
  <c r="D11" i="38"/>
  <c r="C11" i="38"/>
  <c r="B11" i="38"/>
  <c r="E10" i="38"/>
  <c r="D10" i="38"/>
  <c r="C10" i="38"/>
  <c r="B10" i="38"/>
  <c r="E9" i="38"/>
  <c r="D9" i="38"/>
  <c r="C9" i="38"/>
  <c r="B9" i="38"/>
  <c r="E8" i="38"/>
  <c r="D8" i="38"/>
  <c r="C8" i="38"/>
  <c r="B8" i="38"/>
  <c r="E7" i="38"/>
  <c r="D7" i="38"/>
  <c r="C7" i="38"/>
  <c r="B7" i="38"/>
  <c r="E6" i="38"/>
  <c r="D6" i="38"/>
  <c r="C6" i="38"/>
  <c r="B6" i="38"/>
  <c r="E5" i="38"/>
  <c r="D5" i="38"/>
  <c r="C5" i="38"/>
  <c r="B5" i="38"/>
  <c r="E4" i="38"/>
  <c r="D4" i="38"/>
  <c r="C4" i="38"/>
  <c r="B4" i="38"/>
  <c r="E11" i="37"/>
  <c r="D11" i="37"/>
  <c r="C11" i="37"/>
  <c r="B11" i="37"/>
  <c r="E10" i="37"/>
  <c r="D10" i="37"/>
  <c r="C10" i="37"/>
  <c r="B10" i="37"/>
  <c r="E9" i="37"/>
  <c r="D9" i="37"/>
  <c r="C9" i="37"/>
  <c r="B9" i="37"/>
  <c r="E8" i="37"/>
  <c r="D8" i="37"/>
  <c r="C8" i="37"/>
  <c r="B8" i="37"/>
  <c r="E7" i="37"/>
  <c r="D7" i="37"/>
  <c r="C7" i="37"/>
  <c r="B7" i="37"/>
  <c r="E6" i="37"/>
  <c r="D6" i="37"/>
  <c r="C6" i="37"/>
  <c r="B6" i="37"/>
  <c r="E5" i="37"/>
  <c r="D5" i="37"/>
  <c r="C5" i="37"/>
  <c r="B5" i="37"/>
  <c r="E4" i="37"/>
  <c r="D4" i="37"/>
  <c r="C4" i="37"/>
  <c r="B4" i="37"/>
  <c r="F11" i="36"/>
  <c r="E11" i="36"/>
  <c r="D11" i="36"/>
  <c r="C11" i="36"/>
  <c r="B11" i="36"/>
  <c r="F10" i="36"/>
  <c r="E10" i="36"/>
  <c r="D10" i="36"/>
  <c r="C10" i="36"/>
  <c r="B10" i="36"/>
  <c r="F9" i="36"/>
  <c r="E9" i="36"/>
  <c r="D9" i="36"/>
  <c r="C9" i="36"/>
  <c r="B9" i="36"/>
  <c r="F8" i="36"/>
  <c r="E8" i="36"/>
  <c r="D8" i="36"/>
  <c r="C8" i="36"/>
  <c r="B8" i="36"/>
  <c r="F7" i="36"/>
  <c r="E7" i="36"/>
  <c r="D7" i="36"/>
  <c r="C7" i="36"/>
  <c r="B7" i="36"/>
  <c r="F6" i="36"/>
  <c r="E6" i="36"/>
  <c r="D6" i="36"/>
  <c r="C6" i="36"/>
  <c r="B6" i="36"/>
  <c r="F5" i="36"/>
  <c r="E5" i="36"/>
  <c r="D5" i="36"/>
  <c r="C5" i="36"/>
  <c r="B5" i="36"/>
  <c r="F4" i="36"/>
  <c r="E4" i="36"/>
  <c r="D4" i="36"/>
  <c r="C4" i="36"/>
  <c r="B4" i="36"/>
  <c r="F11" i="35"/>
  <c r="E11" i="35"/>
  <c r="D11" i="35"/>
  <c r="C11" i="35"/>
  <c r="B11" i="35"/>
  <c r="F10" i="35"/>
  <c r="E10" i="35"/>
  <c r="D10" i="35"/>
  <c r="C10" i="35"/>
  <c r="B10" i="35"/>
  <c r="F9" i="35"/>
  <c r="E9" i="35"/>
  <c r="D9" i="35"/>
  <c r="C9" i="35"/>
  <c r="B9" i="35"/>
  <c r="F8" i="35"/>
  <c r="E8" i="35"/>
  <c r="D8" i="35"/>
  <c r="C8" i="35"/>
  <c r="B8" i="35"/>
  <c r="F7" i="35"/>
  <c r="E7" i="35"/>
  <c r="D7" i="35"/>
  <c r="C7" i="35"/>
  <c r="B7" i="35"/>
  <c r="F6" i="35"/>
  <c r="E6" i="35"/>
  <c r="D6" i="35"/>
  <c r="C6" i="35"/>
  <c r="B6" i="35"/>
  <c r="F5" i="35"/>
  <c r="E5" i="35"/>
  <c r="D5" i="35"/>
  <c r="C5" i="35"/>
  <c r="B5" i="35"/>
  <c r="F4" i="35"/>
  <c r="E4" i="35"/>
  <c r="D4" i="35"/>
  <c r="C4" i="35"/>
  <c r="B4" i="35"/>
  <c r="F11" i="34"/>
  <c r="E11" i="34"/>
  <c r="D11" i="34"/>
  <c r="C11" i="34"/>
  <c r="B11" i="34"/>
  <c r="F10" i="34"/>
  <c r="E10" i="34"/>
  <c r="D10" i="34"/>
  <c r="C10" i="34"/>
  <c r="B10" i="34"/>
  <c r="F9" i="34"/>
  <c r="E9" i="34"/>
  <c r="D9" i="34"/>
  <c r="C9" i="34"/>
  <c r="B9" i="34"/>
  <c r="F8" i="34"/>
  <c r="E8" i="34"/>
  <c r="D8" i="34"/>
  <c r="C8" i="34"/>
  <c r="B8" i="34"/>
  <c r="F7" i="34"/>
  <c r="E7" i="34"/>
  <c r="D7" i="34"/>
  <c r="C7" i="34"/>
  <c r="B7" i="34"/>
  <c r="F6" i="34"/>
  <c r="E6" i="34"/>
  <c r="D6" i="34"/>
  <c r="C6" i="34"/>
  <c r="B6" i="34"/>
  <c r="F5" i="34"/>
  <c r="E5" i="34"/>
  <c r="D5" i="34"/>
  <c r="C5" i="34"/>
  <c r="B5" i="34"/>
  <c r="F4" i="34"/>
  <c r="E4" i="34"/>
  <c r="D4" i="34"/>
  <c r="C4" i="34"/>
  <c r="B4" i="34"/>
  <c r="F11" i="33"/>
  <c r="E11" i="33"/>
  <c r="D11" i="33"/>
  <c r="C11" i="33"/>
  <c r="B11" i="33"/>
  <c r="F10" i="33"/>
  <c r="E10" i="33"/>
  <c r="D10" i="33"/>
  <c r="C10" i="33"/>
  <c r="B10" i="33"/>
  <c r="F9" i="33"/>
  <c r="E9" i="33"/>
  <c r="D9" i="33"/>
  <c r="C9" i="33"/>
  <c r="B9" i="33"/>
  <c r="F8" i="33"/>
  <c r="E8" i="33"/>
  <c r="D8" i="33"/>
  <c r="C8" i="33"/>
  <c r="B8" i="33"/>
  <c r="F7" i="33"/>
  <c r="E7" i="33"/>
  <c r="D7" i="33"/>
  <c r="C7" i="33"/>
  <c r="B7" i="33"/>
  <c r="F6" i="33"/>
  <c r="E6" i="33"/>
  <c r="D6" i="33"/>
  <c r="C6" i="33"/>
  <c r="B6" i="33"/>
  <c r="F5" i="33"/>
  <c r="E5" i="33"/>
  <c r="D5" i="33"/>
  <c r="C5" i="33"/>
  <c r="B5" i="33"/>
  <c r="F4" i="33"/>
  <c r="E4" i="33"/>
  <c r="D4" i="33"/>
  <c r="C4" i="33"/>
  <c r="B4" i="33"/>
  <c r="G11" i="32"/>
  <c r="F11" i="32"/>
  <c r="E11" i="32"/>
  <c r="D11" i="32"/>
  <c r="C11" i="32"/>
  <c r="B11" i="32"/>
  <c r="G10" i="32"/>
  <c r="F10" i="32"/>
  <c r="E10" i="32"/>
  <c r="D10" i="32"/>
  <c r="C10" i="32"/>
  <c r="B10" i="32"/>
  <c r="G9" i="32"/>
  <c r="F9" i="32"/>
  <c r="E9" i="32"/>
  <c r="D9" i="32"/>
  <c r="C9" i="32"/>
  <c r="B9" i="32"/>
  <c r="G8" i="32"/>
  <c r="F8" i="32"/>
  <c r="E8" i="32"/>
  <c r="D8" i="32"/>
  <c r="C8" i="32"/>
  <c r="B8" i="32"/>
  <c r="G7" i="32"/>
  <c r="F7" i="32"/>
  <c r="E7" i="32"/>
  <c r="D7" i="32"/>
  <c r="C7" i="32"/>
  <c r="B7" i="32"/>
  <c r="G6" i="32"/>
  <c r="F6" i="32"/>
  <c r="E6" i="32"/>
  <c r="D6" i="32"/>
  <c r="C6" i="32"/>
  <c r="B6" i="32"/>
  <c r="G5" i="32"/>
  <c r="F5" i="32"/>
  <c r="E5" i="32"/>
  <c r="D5" i="32"/>
  <c r="C5" i="32"/>
  <c r="B5" i="32"/>
  <c r="G4" i="32"/>
  <c r="F4" i="32"/>
  <c r="E4" i="32"/>
  <c r="D4" i="32"/>
  <c r="C4" i="32"/>
  <c r="B4" i="32"/>
  <c r="G11" i="31"/>
  <c r="F11" i="31"/>
  <c r="E11" i="31"/>
  <c r="D11" i="31"/>
  <c r="C11" i="31"/>
  <c r="B11" i="31"/>
  <c r="G10" i="31"/>
  <c r="F10" i="31"/>
  <c r="E10" i="31"/>
  <c r="D10" i="31"/>
  <c r="C10" i="31"/>
  <c r="B10" i="31"/>
  <c r="G9" i="31"/>
  <c r="F9" i="31"/>
  <c r="E9" i="31"/>
  <c r="D9" i="31"/>
  <c r="C9" i="31"/>
  <c r="B9" i="31"/>
  <c r="G8" i="31"/>
  <c r="F8" i="31"/>
  <c r="E8" i="31"/>
  <c r="D8" i="31"/>
  <c r="C8" i="31"/>
  <c r="B8" i="31"/>
  <c r="G7" i="31"/>
  <c r="F7" i="31"/>
  <c r="E7" i="31"/>
  <c r="D7" i="31"/>
  <c r="C7" i="31"/>
  <c r="B7" i="31"/>
  <c r="G6" i="31"/>
  <c r="F6" i="31"/>
  <c r="E6" i="31"/>
  <c r="D6" i="31"/>
  <c r="C6" i="31"/>
  <c r="B6" i="31"/>
  <c r="G5" i="31"/>
  <c r="F5" i="31"/>
  <c r="E5" i="31"/>
  <c r="D5" i="31"/>
  <c r="C5" i="31"/>
  <c r="B5" i="31"/>
  <c r="G4" i="31"/>
  <c r="F4" i="31"/>
  <c r="E4" i="31"/>
  <c r="D4" i="31"/>
  <c r="C4" i="31"/>
  <c r="B4" i="31"/>
  <c r="E11" i="16"/>
  <c r="E10" i="16"/>
  <c r="E9" i="16"/>
  <c r="E8" i="16"/>
  <c r="E7" i="16"/>
  <c r="E6" i="16"/>
  <c r="E5" i="16"/>
  <c r="E4" i="16"/>
  <c r="F11" i="15"/>
  <c r="F10" i="15"/>
  <c r="F9" i="15"/>
  <c r="F8" i="15"/>
  <c r="F7" i="15"/>
  <c r="F6" i="15"/>
  <c r="F5" i="15"/>
  <c r="F4" i="15"/>
  <c r="F11" i="14"/>
  <c r="F10" i="14"/>
  <c r="F9" i="14"/>
  <c r="F8" i="14"/>
  <c r="F7" i="14"/>
  <c r="F6" i="14"/>
  <c r="F5" i="14"/>
  <c r="F4" i="14"/>
  <c r="G11" i="13"/>
  <c r="G10" i="13"/>
  <c r="G9" i="13"/>
  <c r="G8" i="13"/>
  <c r="G7" i="13"/>
  <c r="G6" i="13"/>
  <c r="G5" i="13"/>
  <c r="G4" i="13"/>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3" i="12"/>
  <c r="A4" i="12"/>
  <c r="A5" i="12"/>
  <c r="A6" i="12"/>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2" i="12"/>
  <c r="D11" i="8"/>
  <c r="D10" i="8"/>
  <c r="D9" i="8"/>
  <c r="D8" i="8"/>
  <c r="D7" i="8"/>
  <c r="D6" i="8"/>
  <c r="D5" i="8"/>
  <c r="D4" i="8"/>
  <c r="A3" i="7"/>
  <c r="A4" i="7"/>
  <c r="A5" i="7"/>
  <c r="A6" i="7"/>
  <c r="A7" i="7"/>
  <c r="A8" i="7"/>
  <c r="A9" i="7"/>
  <c r="A10" i="7"/>
  <c r="A11" i="7"/>
  <c r="A12" i="7"/>
  <c r="A13" i="7"/>
  <c r="A14" i="7"/>
  <c r="A15" i="7"/>
  <c r="A16" i="7"/>
  <c r="A17" i="7"/>
  <c r="A18" i="7"/>
  <c r="A19" i="7"/>
  <c r="A20" i="7"/>
  <c r="A21" i="7"/>
  <c r="A22" i="7"/>
  <c r="A23" i="7"/>
  <c r="A24" i="7"/>
  <c r="A25" i="7"/>
  <c r="A2" i="7"/>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 i="5"/>
  <c r="A3" i="5"/>
  <c r="E5" i="6" s="1"/>
  <c r="A2" i="5"/>
  <c r="E4" i="6" s="1"/>
  <c r="E11" i="4"/>
  <c r="E10" i="4"/>
  <c r="E9" i="4"/>
  <c r="E8" i="4"/>
  <c r="E7" i="4"/>
  <c r="E6" i="4"/>
  <c r="E5" i="4"/>
  <c r="E4" i="4"/>
  <c r="A33" i="1"/>
  <c r="A32" i="1"/>
  <c r="A31" i="1"/>
  <c r="A30" i="1"/>
  <c r="A29" i="1"/>
  <c r="A28" i="1"/>
  <c r="A27" i="1"/>
  <c r="A26" i="1"/>
  <c r="A25" i="1"/>
  <c r="A24" i="1"/>
  <c r="A23" i="1"/>
  <c r="A22" i="1"/>
  <c r="A21" i="1"/>
  <c r="A20" i="1"/>
  <c r="A19" i="1"/>
  <c r="A18" i="1"/>
  <c r="A17" i="1"/>
  <c r="A16" i="1"/>
  <c r="A15" i="1"/>
  <c r="A14" i="1"/>
  <c r="A13" i="1"/>
  <c r="A12" i="1"/>
  <c r="A11" i="1"/>
  <c r="A10" i="1"/>
  <c r="F4" i="2" s="1"/>
  <c r="A9" i="1"/>
  <c r="A8" i="1"/>
  <c r="A7" i="1"/>
  <c r="A6" i="1"/>
  <c r="A5" i="1"/>
  <c r="A4" i="1"/>
  <c r="A3" i="1"/>
  <c r="A2" i="1"/>
  <c r="F11" i="2" s="1"/>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2" i="3"/>
  <c r="A34" i="1"/>
  <c r="A35" i="1"/>
  <c r="A36" i="1"/>
  <c r="A37" i="1"/>
  <c r="A38" i="1"/>
  <c r="A39" i="1"/>
  <c r="A40" i="1"/>
  <c r="A41" i="1"/>
  <c r="E6" i="6" l="1"/>
  <c r="E7" i="6"/>
  <c r="E8" i="6"/>
  <c r="E9" i="6"/>
  <c r="E10" i="6"/>
  <c r="E11" i="6"/>
  <c r="E22" i="30"/>
  <c r="E12" i="30"/>
  <c r="E13" i="30"/>
  <c r="E14" i="30"/>
  <c r="E11" i="30"/>
  <c r="E15" i="30"/>
  <c r="E4" i="30"/>
  <c r="E16" i="30"/>
  <c r="E5" i="30"/>
  <c r="E17" i="30"/>
  <c r="E6" i="30"/>
  <c r="E18" i="30"/>
  <c r="E7" i="30"/>
  <c r="E19" i="30"/>
  <c r="E8" i="30"/>
  <c r="E20" i="30"/>
  <c r="E9" i="30"/>
  <c r="E21" i="30"/>
  <c r="E10" i="30"/>
  <c r="F22" i="28"/>
  <c r="F11" i="28"/>
  <c r="F12" i="28"/>
  <c r="F4" i="28"/>
  <c r="F5" i="28"/>
  <c r="F17" i="28"/>
  <c r="F6" i="28"/>
  <c r="F18" i="28"/>
  <c r="F7" i="28"/>
  <c r="F19" i="28"/>
  <c r="F8" i="28"/>
  <c r="F20" i="28"/>
  <c r="F9" i="28"/>
  <c r="F21" i="28"/>
  <c r="F10" i="28"/>
  <c r="F13" i="28"/>
  <c r="F22" i="26"/>
  <c r="N3" i="25" s="1"/>
  <c r="F14" i="26"/>
  <c r="F12" i="26"/>
  <c r="F13" i="26"/>
  <c r="F15" i="26"/>
  <c r="F16" i="26"/>
  <c r="F4" i="26"/>
  <c r="N10" i="25" s="1"/>
  <c r="F17" i="26"/>
  <c r="N6" i="25" s="1"/>
  <c r="F18" i="26"/>
  <c r="N5" i="25" s="1"/>
  <c r="F19" i="26"/>
  <c r="F20" i="26"/>
  <c r="F9" i="26"/>
  <c r="F5" i="26"/>
  <c r="F21" i="26"/>
  <c r="N4" i="25" s="1"/>
  <c r="F10" i="26"/>
  <c r="F6" i="26"/>
  <c r="N9" i="25" s="1"/>
  <c r="F11" i="26"/>
  <c r="N7" i="25" s="1"/>
  <c r="F8" i="26"/>
  <c r="N8" i="25" s="1"/>
  <c r="G16" i="23"/>
  <c r="G5" i="23"/>
  <c r="G15" i="23"/>
  <c r="G17" i="23"/>
  <c r="G9" i="23"/>
  <c r="G10" i="23"/>
  <c r="G6" i="23"/>
  <c r="G20" i="23"/>
  <c r="G7" i="23"/>
  <c r="G22" i="23"/>
  <c r="G11" i="23"/>
  <c r="F5" i="2"/>
  <c r="F6" i="2"/>
  <c r="F7" i="2"/>
  <c r="F8" i="2"/>
  <c r="F9" i="2"/>
  <c r="F10" i="2"/>
  <c r="B12" i="30"/>
  <c r="D8" i="30"/>
  <c r="C8" i="30"/>
  <c r="E21" i="28"/>
  <c r="B5" i="28"/>
  <c r="C4" i="26"/>
  <c r="Q10" i="25" s="1"/>
  <c r="D11" i="21"/>
  <c r="D10" i="21"/>
  <c r="D9" i="21"/>
  <c r="D8" i="21"/>
  <c r="D7" i="21"/>
  <c r="D6" i="21"/>
  <c r="D5" i="21"/>
  <c r="D4" i="21"/>
  <c r="E11" i="20"/>
  <c r="E10" i="20"/>
  <c r="E9" i="20"/>
  <c r="E8" i="20"/>
  <c r="E7" i="20"/>
  <c r="E6" i="20"/>
  <c r="E5" i="20"/>
  <c r="E4" i="20"/>
  <c r="E11" i="19"/>
  <c r="E10" i="19"/>
  <c r="E9" i="19"/>
  <c r="E8" i="19"/>
  <c r="E7" i="19"/>
  <c r="E6" i="19"/>
  <c r="E5" i="19"/>
  <c r="E4" i="19"/>
  <c r="F11" i="18"/>
  <c r="F10" i="18"/>
  <c r="F9" i="18"/>
  <c r="F8" i="18"/>
  <c r="F7" i="18"/>
  <c r="F6" i="18"/>
  <c r="F5" i="18"/>
  <c r="F4" i="18"/>
  <c r="C11" i="8"/>
  <c r="C10" i="8"/>
  <c r="C4" i="8"/>
  <c r="D11" i="6"/>
  <c r="D10" i="6"/>
  <c r="D9" i="6"/>
  <c r="D8" i="6"/>
  <c r="D7" i="6"/>
  <c r="D6" i="6"/>
  <c r="D5" i="6"/>
  <c r="D4" i="6"/>
  <c r="D6" i="16"/>
  <c r="C9" i="8"/>
  <c r="D5" i="4"/>
  <c r="D9" i="4"/>
  <c r="B16" i="30" l="1"/>
  <c r="D15" i="30"/>
  <c r="C15" i="30"/>
  <c r="B7" i="30"/>
  <c r="D10" i="30"/>
  <c r="C14" i="30"/>
  <c r="B22" i="30"/>
  <c r="B18" i="30"/>
  <c r="B14" i="30"/>
  <c r="B10" i="30"/>
  <c r="B6" i="30"/>
  <c r="B20" i="30"/>
  <c r="D11" i="30"/>
  <c r="C11" i="30"/>
  <c r="B15" i="30"/>
  <c r="D18" i="30"/>
  <c r="C10" i="30"/>
  <c r="D21" i="30"/>
  <c r="D17" i="30"/>
  <c r="D13" i="30"/>
  <c r="D9" i="30"/>
  <c r="D5" i="30"/>
  <c r="B8" i="30"/>
  <c r="D4" i="30"/>
  <c r="D19" i="30"/>
  <c r="D7" i="30"/>
  <c r="C4" i="30"/>
  <c r="C19" i="30"/>
  <c r="C7" i="30"/>
  <c r="B4" i="30"/>
  <c r="B19" i="30"/>
  <c r="B11" i="30"/>
  <c r="D22" i="30"/>
  <c r="D14" i="30"/>
  <c r="D6" i="30"/>
  <c r="C22" i="30"/>
  <c r="C18" i="30"/>
  <c r="C6" i="30"/>
  <c r="C21" i="30"/>
  <c r="C17" i="30"/>
  <c r="C13" i="30"/>
  <c r="C9" i="30"/>
  <c r="C5" i="30"/>
  <c r="B21" i="30"/>
  <c r="B17" i="30"/>
  <c r="B13" i="30"/>
  <c r="B9" i="30"/>
  <c r="B5" i="30"/>
  <c r="D20" i="30"/>
  <c r="D16" i="30"/>
  <c r="D12" i="30"/>
  <c r="C20" i="30"/>
  <c r="C16" i="30"/>
  <c r="C12" i="30"/>
  <c r="E15" i="28"/>
  <c r="D12" i="28"/>
  <c r="B7" i="28"/>
  <c r="C9" i="28"/>
  <c r="E8" i="28"/>
  <c r="E5" i="28"/>
  <c r="E18" i="28"/>
  <c r="D9" i="28"/>
  <c r="C12" i="28"/>
  <c r="B9" i="28"/>
  <c r="E17" i="28"/>
  <c r="E4" i="28"/>
  <c r="D20" i="28"/>
  <c r="D17" i="28"/>
  <c r="D14" i="28"/>
  <c r="D11" i="28"/>
  <c r="D8" i="28"/>
  <c r="D5" i="28"/>
  <c r="D4" i="28"/>
  <c r="C20" i="28"/>
  <c r="C17" i="28"/>
  <c r="C14" i="28"/>
  <c r="C11" i="28"/>
  <c r="C8" i="28"/>
  <c r="C5" i="28"/>
  <c r="E9" i="28"/>
  <c r="D15" i="28"/>
  <c r="C15" i="28"/>
  <c r="B18" i="28"/>
  <c r="E14" i="28"/>
  <c r="B21" i="28"/>
  <c r="E11" i="28"/>
  <c r="B20" i="28"/>
  <c r="B17" i="28"/>
  <c r="B14" i="28"/>
  <c r="B11" i="28"/>
  <c r="B8" i="28"/>
  <c r="E22" i="28"/>
  <c r="E19" i="28"/>
  <c r="E16" i="28"/>
  <c r="E13" i="28"/>
  <c r="E10" i="28"/>
  <c r="E7" i="28"/>
  <c r="E12" i="28"/>
  <c r="E6" i="28"/>
  <c r="D21" i="28"/>
  <c r="D18" i="28"/>
  <c r="D6" i="28"/>
  <c r="C21" i="28"/>
  <c r="C18" i="28"/>
  <c r="C6" i="28"/>
  <c r="B15" i="28"/>
  <c r="B6" i="28"/>
  <c r="B4" i="28"/>
  <c r="E20" i="28"/>
  <c r="C4" i="28"/>
  <c r="D22" i="28"/>
  <c r="D16" i="28"/>
  <c r="D13" i="28"/>
  <c r="D10" i="28"/>
  <c r="D7" i="28"/>
  <c r="C22" i="28"/>
  <c r="C19" i="28"/>
  <c r="C16" i="28"/>
  <c r="C13" i="28"/>
  <c r="C10" i="28"/>
  <c r="C7" i="28"/>
  <c r="B12" i="28"/>
  <c r="D19" i="28"/>
  <c r="B22" i="28"/>
  <c r="B19" i="28"/>
  <c r="B16" i="28"/>
  <c r="B13" i="28"/>
  <c r="B10" i="28"/>
  <c r="B16" i="26"/>
  <c r="C14" i="26"/>
  <c r="E16" i="26"/>
  <c r="D5" i="26"/>
  <c r="C16" i="26"/>
  <c r="D4" i="26"/>
  <c r="P10" i="25" s="1"/>
  <c r="D10" i="26"/>
  <c r="C15" i="26"/>
  <c r="B21" i="26"/>
  <c r="R4" i="25" s="1"/>
  <c r="B19" i="26"/>
  <c r="C13" i="26"/>
  <c r="C10" i="26"/>
  <c r="D22" i="26"/>
  <c r="P3" i="25" s="1"/>
  <c r="D16" i="26"/>
  <c r="D19" i="26"/>
  <c r="C9" i="26"/>
  <c r="C8" i="26"/>
  <c r="Q8" i="25" s="1"/>
  <c r="E15" i="23"/>
  <c r="C12" i="23"/>
  <c r="E9" i="23"/>
  <c r="C9" i="23"/>
  <c r="C8" i="23"/>
  <c r="F21" i="23"/>
  <c r="D5" i="23"/>
  <c r="C11" i="23"/>
  <c r="E5" i="23"/>
  <c r="D15" i="23"/>
  <c r="B19" i="23"/>
  <c r="B6" i="23"/>
  <c r="B5" i="23"/>
  <c r="C7" i="23"/>
  <c r="B7" i="23"/>
  <c r="E8" i="23"/>
  <c r="B16" i="23"/>
  <c r="B14" i="23"/>
  <c r="F9" i="23"/>
  <c r="E16" i="23"/>
  <c r="E4" i="23"/>
  <c r="D11" i="23"/>
  <c r="C18" i="23"/>
  <c r="C6" i="23"/>
  <c r="B18" i="23"/>
  <c r="E7" i="23"/>
  <c r="F11" i="23"/>
  <c r="F22" i="23"/>
  <c r="F20" i="23"/>
  <c r="C17" i="23"/>
  <c r="C5" i="23"/>
  <c r="F14" i="23"/>
  <c r="E20" i="23"/>
  <c r="F12" i="23"/>
  <c r="E18" i="23"/>
  <c r="F10" i="23"/>
  <c r="E14" i="23"/>
  <c r="C4" i="23"/>
  <c r="F13" i="23"/>
  <c r="E19" i="23"/>
  <c r="E6" i="23"/>
  <c r="D12" i="23"/>
  <c r="D10" i="23"/>
  <c r="D21" i="23"/>
  <c r="B11" i="23"/>
  <c r="F18" i="23"/>
  <c r="F6" i="23"/>
  <c r="E13" i="23"/>
  <c r="D20" i="23"/>
  <c r="D8" i="23"/>
  <c r="C15" i="23"/>
  <c r="D16" i="23"/>
  <c r="C10" i="23"/>
  <c r="D14" i="23"/>
  <c r="C20" i="23"/>
  <c r="E17" i="23"/>
  <c r="F8" i="23"/>
  <c r="D22" i="23"/>
  <c r="B12" i="23"/>
  <c r="F7" i="23"/>
  <c r="C16" i="23"/>
  <c r="B22" i="23"/>
  <c r="B10" i="23"/>
  <c r="F17" i="23"/>
  <c r="F5" i="23"/>
  <c r="E12" i="23"/>
  <c r="D19" i="23"/>
  <c r="D7" i="23"/>
  <c r="C14" i="23"/>
  <c r="D4" i="23"/>
  <c r="C22" i="23"/>
  <c r="C21" i="23"/>
  <c r="B4" i="23"/>
  <c r="D13" i="23"/>
  <c r="B15" i="23"/>
  <c r="C19" i="23"/>
  <c r="B13" i="23"/>
  <c r="F19" i="23"/>
  <c r="D9" i="23"/>
  <c r="B21" i="23"/>
  <c r="B9" i="23"/>
  <c r="F16" i="23"/>
  <c r="F4" i="23"/>
  <c r="E11" i="23"/>
  <c r="D18" i="23"/>
  <c r="D6" i="23"/>
  <c r="C13" i="23"/>
  <c r="E21" i="23"/>
  <c r="B17" i="23"/>
  <c r="B20" i="23"/>
  <c r="B8" i="23"/>
  <c r="F15" i="23"/>
  <c r="E22" i="23"/>
  <c r="E10" i="23"/>
  <c r="D17" i="23"/>
  <c r="E11" i="14"/>
  <c r="E6" i="15"/>
  <c r="F11" i="13"/>
  <c r="E4" i="14"/>
  <c r="E10" i="15"/>
  <c r="C6" i="16"/>
  <c r="E7" i="14"/>
  <c r="E11" i="15"/>
  <c r="F7" i="13"/>
  <c r="D7" i="16"/>
  <c r="B5" i="14"/>
  <c r="F8" i="13"/>
  <c r="E4" i="15"/>
  <c r="D8" i="16"/>
  <c r="F9" i="13"/>
  <c r="D9" i="16"/>
  <c r="F10" i="13"/>
  <c r="D10" i="16"/>
  <c r="E7" i="15"/>
  <c r="D11" i="16"/>
  <c r="E8" i="15"/>
  <c r="E9" i="15"/>
  <c r="E6" i="14"/>
  <c r="E8" i="14"/>
  <c r="D4" i="16"/>
  <c r="F5" i="13"/>
  <c r="E9" i="14"/>
  <c r="D5" i="16"/>
  <c r="B4" i="14"/>
  <c r="E5" i="15"/>
  <c r="E5" i="14"/>
  <c r="B7" i="16"/>
  <c r="F4" i="13"/>
  <c r="F6" i="13"/>
  <c r="E10" i="14"/>
  <c r="C7" i="8"/>
  <c r="C5" i="8"/>
  <c r="C6" i="8"/>
  <c r="C8" i="8"/>
  <c r="D10" i="4"/>
  <c r="D4" i="4"/>
  <c r="D6" i="4"/>
  <c r="D7" i="4"/>
  <c r="D8" i="4"/>
  <c r="D11" i="4"/>
  <c r="B4" i="2"/>
  <c r="D21" i="26"/>
  <c r="P4" i="25" s="1"/>
  <c r="B9" i="26"/>
  <c r="C12" i="26"/>
  <c r="D8" i="26"/>
  <c r="P8" i="25" s="1"/>
  <c r="C11" i="26"/>
  <c r="Q7" i="25" s="1"/>
  <c r="B20" i="26"/>
  <c r="E14" i="26"/>
  <c r="D6" i="26"/>
  <c r="P9" i="25" s="1"/>
  <c r="D9" i="26"/>
  <c r="B5" i="26"/>
  <c r="B8" i="26"/>
  <c r="R8" i="25" s="1"/>
  <c r="E15" i="26"/>
  <c r="D20" i="26"/>
  <c r="B18" i="26"/>
  <c r="R5" i="25" s="1"/>
  <c r="B6" i="26"/>
  <c r="R9" i="25" s="1"/>
  <c r="E13" i="26"/>
  <c r="B17" i="26"/>
  <c r="R6" i="25" s="1"/>
  <c r="E12" i="26"/>
  <c r="D18" i="26"/>
  <c r="P5" i="25" s="1"/>
  <c r="B4" i="26"/>
  <c r="R10" i="25" s="1"/>
  <c r="E11" i="26"/>
  <c r="O7" i="25" s="1"/>
  <c r="D17" i="26"/>
  <c r="P6" i="25" s="1"/>
  <c r="B15" i="26"/>
  <c r="E22" i="26"/>
  <c r="O3" i="25" s="1"/>
  <c r="E10" i="26"/>
  <c r="C22" i="26"/>
  <c r="Q3" i="25" s="1"/>
  <c r="B14" i="26"/>
  <c r="E21" i="26"/>
  <c r="O4" i="25" s="1"/>
  <c r="E9" i="26"/>
  <c r="D15" i="26"/>
  <c r="C21" i="26"/>
  <c r="Q4" i="25" s="1"/>
  <c r="B13" i="26"/>
  <c r="E20" i="26"/>
  <c r="E8" i="26"/>
  <c r="O8" i="25" s="1"/>
  <c r="D14" i="26"/>
  <c r="C20" i="26"/>
  <c r="B12" i="26"/>
  <c r="E19" i="26"/>
  <c r="E6" i="26"/>
  <c r="O9" i="25" s="1"/>
  <c r="D13" i="26"/>
  <c r="C19" i="26"/>
  <c r="C6" i="26"/>
  <c r="Q9" i="25" s="1"/>
  <c r="B11" i="26"/>
  <c r="R7" i="25" s="1"/>
  <c r="E18" i="26"/>
  <c r="O5" i="25" s="1"/>
  <c r="E5" i="26"/>
  <c r="D12" i="26"/>
  <c r="C18" i="26"/>
  <c r="Q5" i="25" s="1"/>
  <c r="C5" i="26"/>
  <c r="B22" i="26"/>
  <c r="R3" i="25" s="1"/>
  <c r="B10" i="26"/>
  <c r="E17" i="26"/>
  <c r="O6" i="25" s="1"/>
  <c r="E4" i="26"/>
  <c r="O10" i="25" s="1"/>
  <c r="D11" i="26"/>
  <c r="P7" i="25" s="1"/>
  <c r="C17" i="26"/>
  <c r="Q6" i="25" s="1"/>
  <c r="C10" i="21"/>
  <c r="B10" i="21"/>
  <c r="C9" i="21"/>
  <c r="B9" i="21"/>
  <c r="E8" i="18"/>
  <c r="B7" i="19"/>
  <c r="C9" i="18"/>
  <c r="D6" i="20"/>
  <c r="C10" i="19"/>
  <c r="E5" i="18"/>
  <c r="D9" i="20"/>
  <c r="D9" i="18"/>
  <c r="B11" i="20"/>
  <c r="C6" i="18"/>
  <c r="D10" i="20"/>
  <c r="B6" i="18"/>
  <c r="C6" i="20"/>
  <c r="E11" i="18"/>
  <c r="B6" i="19"/>
  <c r="C8" i="21"/>
  <c r="D11" i="18"/>
  <c r="D8" i="18"/>
  <c r="D9" i="19"/>
  <c r="D5" i="20"/>
  <c r="C8" i="18"/>
  <c r="C9" i="19"/>
  <c r="C9" i="20"/>
  <c r="C7" i="21"/>
  <c r="B8" i="18"/>
  <c r="B9" i="19"/>
  <c r="B9" i="20"/>
  <c r="B7" i="21"/>
  <c r="E10" i="18"/>
  <c r="E7" i="18"/>
  <c r="B4" i="19"/>
  <c r="D8" i="19"/>
  <c r="B4" i="20"/>
  <c r="D8" i="20"/>
  <c r="B4" i="21"/>
  <c r="C6" i="21"/>
  <c r="D10" i="18"/>
  <c r="D7" i="18"/>
  <c r="D4" i="19"/>
  <c r="C8" i="19"/>
  <c r="D4" i="20"/>
  <c r="C8" i="20"/>
  <c r="C4" i="21"/>
  <c r="B6" i="21"/>
  <c r="B7" i="20"/>
  <c r="D4" i="18"/>
  <c r="D6" i="19"/>
  <c r="B9" i="18"/>
  <c r="C10" i="20"/>
  <c r="B10" i="19"/>
  <c r="B10" i="20"/>
  <c r="B6" i="20"/>
  <c r="D5" i="18"/>
  <c r="D5" i="19"/>
  <c r="B8" i="21"/>
  <c r="C11" i="18"/>
  <c r="C5" i="18"/>
  <c r="C5" i="19"/>
  <c r="C5" i="20"/>
  <c r="B11" i="18"/>
  <c r="B5" i="18"/>
  <c r="B5" i="19"/>
  <c r="B5" i="20"/>
  <c r="C10" i="18"/>
  <c r="C7" i="18"/>
  <c r="C4" i="19"/>
  <c r="B8" i="19"/>
  <c r="C4" i="20"/>
  <c r="B8" i="20"/>
  <c r="C11" i="21"/>
  <c r="C5" i="21"/>
  <c r="B10" i="18"/>
  <c r="B7" i="18"/>
  <c r="D11" i="19"/>
  <c r="D7" i="19"/>
  <c r="D11" i="20"/>
  <c r="D7" i="20"/>
  <c r="B11" i="21"/>
  <c r="B5" i="21"/>
  <c r="E4" i="18"/>
  <c r="D6" i="18"/>
  <c r="B11" i="19"/>
  <c r="D10" i="19"/>
  <c r="C4" i="18"/>
  <c r="C6" i="19"/>
  <c r="B4" i="18"/>
  <c r="E9" i="18"/>
  <c r="E6" i="18"/>
  <c r="C11" i="19"/>
  <c r="C7" i="19"/>
  <c r="C11" i="20"/>
  <c r="C7" i="20"/>
  <c r="B6" i="16"/>
  <c r="B5" i="16"/>
  <c r="C7" i="16"/>
  <c r="C5" i="16"/>
  <c r="B9" i="14"/>
  <c r="B5" i="15"/>
  <c r="E10" i="13"/>
  <c r="E7" i="13"/>
  <c r="B4" i="16"/>
  <c r="C8" i="14"/>
  <c r="C4" i="16"/>
  <c r="C7" i="13"/>
  <c r="C11" i="16"/>
  <c r="D11" i="14"/>
  <c r="B11" i="16"/>
  <c r="B4" i="13"/>
  <c r="C11" i="15"/>
  <c r="E4" i="13"/>
  <c r="D9" i="13"/>
  <c r="D6" i="13"/>
  <c r="B11" i="14"/>
  <c r="B7" i="14"/>
  <c r="B11" i="15"/>
  <c r="B7" i="15"/>
  <c r="B10" i="16"/>
  <c r="D4" i="13"/>
  <c r="C9" i="13"/>
  <c r="C6" i="13"/>
  <c r="D10" i="14"/>
  <c r="D6" i="14"/>
  <c r="D10" i="15"/>
  <c r="D6" i="15"/>
  <c r="C9" i="16"/>
  <c r="B11" i="13"/>
  <c r="B8" i="13"/>
  <c r="B5" i="13"/>
  <c r="B9" i="15"/>
  <c r="D8" i="14"/>
  <c r="B4" i="15"/>
  <c r="D8" i="15"/>
  <c r="D10" i="13"/>
  <c r="D7" i="13"/>
  <c r="D4" i="14"/>
  <c r="D4" i="15"/>
  <c r="C8" i="15"/>
  <c r="C10" i="13"/>
  <c r="C4" i="14"/>
  <c r="B8" i="14"/>
  <c r="C4" i="15"/>
  <c r="B8" i="15"/>
  <c r="B10" i="13"/>
  <c r="B7" i="13"/>
  <c r="D7" i="14"/>
  <c r="D11" i="15"/>
  <c r="D7" i="15"/>
  <c r="E9" i="13"/>
  <c r="E6" i="13"/>
  <c r="C11" i="14"/>
  <c r="C7" i="14"/>
  <c r="C7" i="15"/>
  <c r="C10" i="16"/>
  <c r="C4" i="13"/>
  <c r="B9" i="13"/>
  <c r="B6" i="13"/>
  <c r="C10" i="14"/>
  <c r="C6" i="14"/>
  <c r="C10" i="15"/>
  <c r="C6" i="15"/>
  <c r="B9" i="16"/>
  <c r="E11" i="13"/>
  <c r="E8" i="13"/>
  <c r="E5" i="13"/>
  <c r="B10" i="14"/>
  <c r="B6" i="14"/>
  <c r="B10" i="15"/>
  <c r="B6" i="15"/>
  <c r="C8" i="16"/>
  <c r="D11" i="13"/>
  <c r="D8" i="13"/>
  <c r="D5" i="13"/>
  <c r="D9" i="14"/>
  <c r="D5" i="14"/>
  <c r="D9" i="15"/>
  <c r="D5" i="15"/>
  <c r="B8" i="16"/>
  <c r="C11" i="13"/>
  <c r="C8" i="13"/>
  <c r="C5" i="13"/>
  <c r="C9" i="14"/>
  <c r="C5" i="14"/>
  <c r="C9" i="15"/>
  <c r="C5" i="15"/>
  <c r="B9" i="8"/>
  <c r="B4" i="8"/>
  <c r="B11" i="8"/>
  <c r="B10" i="8"/>
  <c r="B8" i="8"/>
  <c r="B7" i="8"/>
  <c r="B6" i="8"/>
  <c r="B5" i="8"/>
  <c r="B9" i="6"/>
  <c r="F7" i="5" s="1"/>
  <c r="C8" i="6"/>
  <c r="B8" i="6"/>
  <c r="F6" i="5" s="1"/>
  <c r="B7" i="6"/>
  <c r="F5" i="5" s="1"/>
  <c r="C6" i="6"/>
  <c r="B6" i="6"/>
  <c r="F4" i="5" s="1"/>
  <c r="C11" i="6"/>
  <c r="C5" i="6"/>
  <c r="B5" i="6"/>
  <c r="F3" i="5" s="1"/>
  <c r="C10" i="6"/>
  <c r="B10" i="6"/>
  <c r="F8" i="5" s="1"/>
  <c r="C9" i="6"/>
  <c r="C7" i="6"/>
  <c r="B4" i="6"/>
  <c r="F2" i="5" s="1"/>
  <c r="C4" i="6"/>
  <c r="F10" i="5" s="1"/>
  <c r="B11" i="6"/>
  <c r="F9" i="5" s="1"/>
  <c r="B9" i="4"/>
  <c r="C8" i="4"/>
  <c r="B8" i="4"/>
  <c r="C6" i="4"/>
  <c r="C4" i="4"/>
  <c r="C11" i="4"/>
  <c r="B11" i="4"/>
  <c r="C10" i="4"/>
  <c r="C9" i="4"/>
  <c r="C7" i="4"/>
  <c r="B7" i="4"/>
  <c r="B4" i="4"/>
  <c r="B6" i="4"/>
  <c r="C5" i="4"/>
  <c r="B5" i="4"/>
  <c r="B10" i="4"/>
  <c r="E9" i="2"/>
  <c r="E4" i="2"/>
  <c r="E6" i="2"/>
  <c r="E8" i="2"/>
  <c r="E10" i="2"/>
  <c r="E5" i="2"/>
  <c r="E7" i="2"/>
  <c r="E11" i="2"/>
  <c r="D5" i="2"/>
  <c r="B5" i="2"/>
  <c r="D9" i="2"/>
  <c r="C7" i="2"/>
  <c r="C9" i="2"/>
  <c r="C8" i="2"/>
  <c r="B8" i="2"/>
  <c r="B9" i="2"/>
  <c r="C6" i="2"/>
  <c r="C5" i="2"/>
  <c r="D6" i="2"/>
  <c r="D8" i="2"/>
  <c r="D7" i="2"/>
  <c r="B7" i="2"/>
  <c r="C10" i="2"/>
  <c r="B10" i="2"/>
  <c r="B6" i="2"/>
  <c r="D4" i="2"/>
  <c r="C4" i="2"/>
  <c r="D11" i="2"/>
  <c r="C11" i="2"/>
  <c r="B11" i="2"/>
  <c r="D10" i="2"/>
</calcChain>
</file>

<file path=xl/sharedStrings.xml><?xml version="1.0" encoding="utf-8"?>
<sst xmlns="http://schemas.openxmlformats.org/spreadsheetml/2006/main" count="3009" uniqueCount="203">
  <si>
    <t>NCYear</t>
  </si>
  <si>
    <t>academic year</t>
  </si>
  <si>
    <t>year_gap_mp</t>
  </si>
  <si>
    <t>This worksheet contains one table. Notes can be found on the Notes worksheet.</t>
  </si>
  <si>
    <t>Year group</t>
  </si>
  <si>
    <t>2020/21</t>
  </si>
  <si>
    <t>2021/22</t>
  </si>
  <si>
    <t>2022/23</t>
  </si>
  <si>
    <t>2018/19</t>
  </si>
  <si>
    <t xml:space="preserve">We have edited all worksheets to meet the legal accessibility regulations.  </t>
  </si>
  <si>
    <t>Contact details</t>
  </si>
  <si>
    <t>school.stats@gov.wales</t>
  </si>
  <si>
    <t>Table of contents</t>
  </si>
  <si>
    <t>This worksheet contains one table.</t>
  </si>
  <si>
    <t>Worksheet name</t>
  </si>
  <si>
    <t>Worksheet title</t>
  </si>
  <si>
    <t>Table_1</t>
  </si>
  <si>
    <t>Table_2</t>
  </si>
  <si>
    <t>Table_3</t>
  </si>
  <si>
    <t>Table_4</t>
  </si>
  <si>
    <t xml:space="preserve">Note number </t>
  </si>
  <si>
    <t xml:space="preserve">Note text </t>
  </si>
  <si>
    <t>note 1</t>
  </si>
  <si>
    <t>assess</t>
  </si>
  <si>
    <t>Female</t>
  </si>
  <si>
    <t>Male</t>
  </si>
  <si>
    <t>mp_gap</t>
  </si>
  <si>
    <t>erpa</t>
  </si>
  <si>
    <t>nrpa</t>
  </si>
  <si>
    <t>ppa</t>
  </si>
  <si>
    <t>wrpa</t>
  </si>
  <si>
    <t>Eligible</t>
  </si>
  <si>
    <t>Not Eligible</t>
  </si>
  <si>
    <t xml:space="preserve">These tables compare the difference in attainment, expressed in months, achieved by males and females for each academic year, by year group. Average attainment difference is presented as females minus males. </t>
  </si>
  <si>
    <t xml:space="preserve">These tables compare the difference in attainment, expressed in months, achieved by pupils eligible (eFSM) and not eligible (nFSM) for free school meals for each academic year, by year group. Average attainment difference is presented as nFSM minus eFSM. </t>
  </si>
  <si>
    <t>2023/24</t>
  </si>
  <si>
    <t>MainDescription</t>
  </si>
  <si>
    <t>months</t>
  </si>
  <si>
    <t>n</t>
  </si>
  <si>
    <t>label_Abil</t>
  </si>
  <si>
    <t>suppress</t>
  </si>
  <si>
    <t>suppress_t</t>
  </si>
  <si>
    <t>sort order</t>
  </si>
  <si>
    <t>Unknown or not stated</t>
  </si>
  <si>
    <t>unsuppress</t>
  </si>
  <si>
    <t>Any other ethnic background</t>
  </si>
  <si>
    <t>Chinese</t>
  </si>
  <si>
    <t>Any other Black background</t>
  </si>
  <si>
    <t>Black African</t>
  </si>
  <si>
    <t>Black Caribbean</t>
  </si>
  <si>
    <t>Any other Asian background</t>
  </si>
  <si>
    <t>Bangladeshi</t>
  </si>
  <si>
    <t>Pakistani</t>
  </si>
  <si>
    <t>Indian</t>
  </si>
  <si>
    <t>Any other Mixed background</t>
  </si>
  <si>
    <t>White and Asian</t>
  </si>
  <si>
    <t>White and Black African</t>
  </si>
  <si>
    <t>White and Black Caribbean</t>
  </si>
  <si>
    <t>Any other White background</t>
  </si>
  <si>
    <t>Roma</t>
  </si>
  <si>
    <t>Gypsy</t>
  </si>
  <si>
    <t>Traveller</t>
  </si>
  <si>
    <t>White British</t>
  </si>
  <si>
    <t>note 4</t>
  </si>
  <si>
    <t>[c]</t>
  </si>
  <si>
    <t>months_suppressed</t>
  </si>
  <si>
    <t>Ethnic background</t>
  </si>
  <si>
    <t>Any other mixed background</t>
  </si>
  <si>
    <t>key</t>
  </si>
  <si>
    <t>S</t>
  </si>
  <si>
    <t>sig</t>
  </si>
  <si>
    <t>y</t>
  </si>
  <si>
    <t>Gypsy/Gypsy Roma</t>
  </si>
  <si>
    <t>[z]</t>
  </si>
  <si>
    <t>[ns]</t>
  </si>
  <si>
    <t>These tables compare the difference in attainment, expressed in months, achieved by pupils from selected ethnic backgrounds for each academic year. Average attainment difference is presented relative to the attainment of White British pupils in 2022/23. Ethnic groups are only shown on the chart if their attainment is statistically significantly different to the attainment of White British pupils.</t>
  </si>
  <si>
    <t>sortorder</t>
  </si>
  <si>
    <t>Table 13</t>
  </si>
  <si>
    <t>Table 14</t>
  </si>
  <si>
    <t>Table 15</t>
  </si>
  <si>
    <t>Table 16</t>
  </si>
  <si>
    <t>Notes and symbols</t>
  </si>
  <si>
    <t>This worksheet contains two tables.</t>
  </si>
  <si>
    <t>Symbol</t>
  </si>
  <si>
    <t>Symbol description</t>
  </si>
  <si>
    <t>The data item is not applicable.</t>
  </si>
  <si>
    <t>The data item is disclosive or not sufficiently robust for publication.</t>
  </si>
  <si>
    <t>not statistically significantly different to attainment of White British pupils.</t>
  </si>
  <si>
    <t>Check</t>
  </si>
  <si>
    <t>Patterns of attainment in reading and numeracy: September 2018 to August 2025</t>
  </si>
  <si>
    <t>This spreadsheet contains 16 data tables published alongside the statistical release on Patterns of attainment in reading and numeracy: September 2018 to August 2025.</t>
  </si>
  <si>
    <t>2024/25</t>
  </si>
  <si>
    <t>Table 1: Numeracy (Procedural): difference in attainment in 2018/19, 2020/21, 2021/22, 2023/24 and 2024/25 relative to 2022/23, in months [note 1]</t>
  </si>
  <si>
    <t>2020-2021</t>
  </si>
  <si>
    <t>2021-2022</t>
  </si>
  <si>
    <t>2023-2024</t>
  </si>
  <si>
    <t>2024-2025</t>
  </si>
  <si>
    <t>Table 2: Welsh reading: difference in attainment in 2020/21, 2021/22, 2023/24 and 2024/25 relative to 2022/23, in months [note 1]</t>
  </si>
  <si>
    <t>Table 3: English reading: difference in attainment in 2020/21, 2021/22, 2023/24 and 2024/25 relative to 2022/23, in months [note 1]</t>
  </si>
  <si>
    <t>Table 4: Numeracy (Reasoning): difference in attainment in 2021/22, 2023/24 and 2024/25 relative to 2022/23, in months [note 1]</t>
  </si>
  <si>
    <t>2022-2023</t>
  </si>
  <si>
    <t>2018-2019</t>
  </si>
  <si>
    <t>note 2a</t>
  </si>
  <si>
    <t>note 2b</t>
  </si>
  <si>
    <t>Table 5a: Numeracy (Procedural): difference in attainment in 2018/19 to 2024/25 between females and males, in months (females minus males) [note 2a]</t>
  </si>
  <si>
    <t>note 2c</t>
  </si>
  <si>
    <t>Table 6a: Welsh reading: difference in attainment in 2020/21 to 2024/25 between females and males, in months (females minus males) [note 2a]</t>
  </si>
  <si>
    <t>Table 5b: Numeracy (Procedural): attainment in 2018/19 to 2024/25 relative to 2022/23, males, in months [note 2b]</t>
  </si>
  <si>
    <t>Table 5c: Numeracy (Procedural): attainment in 2018/19 to 2024/25 relative to 2022/23, females, in months [note 2c]</t>
  </si>
  <si>
    <t>Table 6b: Welsh reading: attainment in 2020/21 to 2024/25 relative to 2022/23, males, in months [note 2b]</t>
  </si>
  <si>
    <t>Table 6c: Welsh reading: attainment in 2020/21 to 2024/25 relative to 2022/23, females, in months [note 2c]</t>
  </si>
  <si>
    <t>Table 7a: English reading: difference in attainment in 2020/21 to 2024/25 between females and males, in months (females minus males) [note 2a]</t>
  </si>
  <si>
    <t>Table 8a: Numeracy (Reasoning): difference in attainment in 2021/22 to 2024/25 between females and males, in months (females minus males) [note 2a]</t>
  </si>
  <si>
    <r>
      <t>Table 9a: Numeracy (Procedural): difference in attainment in 2018/19 to 202</t>
    </r>
    <r>
      <rPr>
        <sz val="15"/>
        <color theme="1"/>
        <rFont val="Arial"/>
        <family val="2"/>
      </rPr>
      <t>4</t>
    </r>
    <r>
      <rPr>
        <b/>
        <sz val="15"/>
        <color theme="1"/>
        <rFont val="Arial"/>
        <family val="2"/>
      </rPr>
      <t>/2</t>
    </r>
    <r>
      <rPr>
        <sz val="15"/>
        <color theme="1"/>
        <rFont val="Arial"/>
        <family val="2"/>
      </rPr>
      <t>5</t>
    </r>
    <r>
      <rPr>
        <b/>
        <sz val="15"/>
        <color theme="1"/>
        <rFont val="Arial"/>
        <family val="2"/>
      </rPr>
      <t xml:space="preserve"> between pupils eligible (eFSM) and not eligible (nFSM) for free school meals, in months (nFSM minus eFSM) [note 3a]</t>
    </r>
  </si>
  <si>
    <t>Table 9b: Numeracy (Procedural): attainment in 2018/19 to 2024/25 relative to 2022/23, pupils eligible for FSM, in months [note 3b]</t>
  </si>
  <si>
    <t>Table 9c: Numeracy (Procedural): attainment in 2018/19 to 2024/25 relative to 2022/23, pupils not eligible for FSM, in months [note 3c]</t>
  </si>
  <si>
    <t>note 3a</t>
  </si>
  <si>
    <t>note 3b</t>
  </si>
  <si>
    <t>note 3c</t>
  </si>
  <si>
    <t>Table 10a: Welsh reading: difference in attainment in 2020/21 to 2024/25 between pupils eligible (eFSM) and not eligible (nFSM) for free school meals, in months (nFSM minus eFSM) [note 3a]</t>
  </si>
  <si>
    <t>Table 11a: English reading: difference in attainment in 2020/21 to 2024/25 between pupils eligible (eFSM) and not eligible (nFSM) for free school meals, in months (nFSM minus eFSM) [note 3a]</t>
  </si>
  <si>
    <t>Table 11b: English reading: attainment in 2020/21 to 2024/25 relative to 2022/23, pupils eligible for FSM), in months [note 3b]</t>
  </si>
  <si>
    <t>Table 11c: English reading: attainment in 2020/21 to 2024/25 relative to 2022/23, pupils not eligible for FSM), in months [note 3c]</t>
  </si>
  <si>
    <t>Table 12a: Numeracy (Reasoning): difference in attainment in 2021/22 to 2024/25 between pupils eligible (eFSM) and not eligible (nFSM) for free school meals, in months (nFSM minus eFSM) [note 3a]</t>
  </si>
  <si>
    <t>Table 12b: Numeracy (Reasoning): attainment in 2021/22 to 2024/25 relative to 2022/23, pupils eligible for FSM, in months [note 3b]</t>
  </si>
  <si>
    <t>Table 12c: Numeracy (Reasoning): attainment in 2021/22 to 2024/25 relative to 2022/23, pupils not eligible for FSM, in months [note 3c]</t>
  </si>
  <si>
    <t>Table 13: Numeracy (Procedural): difference in attainment in 2018/19 to 2024/25 by ethnicity, in months, relative to White British pupils in 2022/23 [note 4]</t>
  </si>
  <si>
    <t>Table 14: Welsh reading: difference in attainment in 2020/21 to 2024/25 by ethnicity, in months, relative to White British pupils in 2022/23 [note 4]</t>
  </si>
  <si>
    <t>Table 15: English reading: difference in attainment in 2020/21 to 2024/25 by ethnicity, in months, relative to White British pupils in 2022/23 [note 4]</t>
  </si>
  <si>
    <t>Table 16: Numeracy (reasoning): difference in attainment in 2021/22 to 2024/25 by ethnicity, in months, relative to White British pupils in 2022/23 [note 4]</t>
  </si>
  <si>
    <t>gtcheck</t>
  </si>
  <si>
    <t>gtcheckb</t>
  </si>
  <si>
    <t>gtcheckc</t>
  </si>
  <si>
    <t>gtchecka</t>
  </si>
  <si>
    <t>https://www.gov.wales/patterns-of-attainment-in-reading-and-numeracy-september-2018-august-2025</t>
  </si>
  <si>
    <t>Numeracy (Procedural): difference in attainment in 2018/19, 2020/21, 2021/22, 2023/24 and 2024/25 relative to 2022/23, in months</t>
  </si>
  <si>
    <t>Welsh reading: difference in attainment in 2020/21, 2021/22, 2023/24 and 2024/25 relative to 2022/23, in months</t>
  </si>
  <si>
    <t>English reading: difference in attainment in 2020/21, 2021/22, 2023/24 and 2024/25 relative to 2022/23, in months</t>
  </si>
  <si>
    <t>Numeracy (Reasoning): difference in attainment in 2021/22, 2023/24 and 2024/25 relative to 2022/23, in months</t>
  </si>
  <si>
    <t>Numeracy (Procedural): difference in attainment in 2018/19 to 2024/25 between females and males, in months (females minus males)</t>
  </si>
  <si>
    <t>Table_5a</t>
  </si>
  <si>
    <t>Table 5b</t>
  </si>
  <si>
    <t>Table 5c</t>
  </si>
  <si>
    <t>Table_6a</t>
  </si>
  <si>
    <t>Numeracy (Procedural): attainment in 2018/19 to 2024/25 relative to 2022/23, males, in months</t>
  </si>
  <si>
    <t>Numeracy (Procedural): attainment in 2018/19 to 2024/25 relative to 2022/23, females, in months</t>
  </si>
  <si>
    <t>Welsh reading: difference in attainment in 2020/21 to 2024/25 between females and males, in months (females minus males)</t>
  </si>
  <si>
    <t>Table 6b</t>
  </si>
  <si>
    <t>Table_6c</t>
  </si>
  <si>
    <t>Welsh reading: attainment in 2020/21 to 2024/25 relative to 2022/23, females, in months</t>
  </si>
  <si>
    <t>Welsh reading: attainment in 2020/21 to 2024/25 relative to 2022/23, males, in months</t>
  </si>
  <si>
    <t>Table_7a</t>
  </si>
  <si>
    <t>English reading: difference in attainment in 2020/21 to 2024/25 between females and males, in months (females minus males)</t>
  </si>
  <si>
    <t>Table 7b</t>
  </si>
  <si>
    <t>Table 7c</t>
  </si>
  <si>
    <t>Table 8b</t>
  </si>
  <si>
    <t>Table 8c</t>
  </si>
  <si>
    <t>Table_8a</t>
  </si>
  <si>
    <t>Numeracy (Reasoning): difference in attainment in 2021/22 to 2024/25 between females and males, in months (females minus males)</t>
  </si>
  <si>
    <t>Numeracy (Reasoning): difference in attainment in 2020/21 to 2024/25 relative to 2022/23, males, in months</t>
  </si>
  <si>
    <t>Numeracy (Reasoning): difference in attainment in 2020/21 to 2024/25 relative to 2022/23, females, in months</t>
  </si>
  <si>
    <t>English reading: difference in attainment in 2020/21 to 2024/25 relative to 2022/23, males, in months</t>
  </si>
  <si>
    <t>English reading: difference in attainment in 2020/21 to 2024/25 relative to 2022/23, females, in months</t>
  </si>
  <si>
    <t>Table 7b: English reading: difference in attainment in 2020/21 to 2024/25 relative to 2022/23, males, in months [note 2b]</t>
  </si>
  <si>
    <t>Table 7c: English reading: difference in attainment in 2020/21 to 2024/25 relative to 2022/23, females, in months [note 2c]</t>
  </si>
  <si>
    <t>Table_9b</t>
  </si>
  <si>
    <t>Table_9c</t>
  </si>
  <si>
    <t>Table_9a</t>
  </si>
  <si>
    <t>Numeracy (Procedural): difference in attainment in 2018/19 to 2024/25 between pupils eligible (eFSM) and not eligible (nFSM) for free school meals, in months (nFSM minus eFSM)</t>
  </si>
  <si>
    <t>Numeracy (Procedural): attainment in 2018/19 to 2024/25 relative to 2022/23, pupils eligible for FSM, in months</t>
  </si>
  <si>
    <t>Numeracy (Procedural): attainment in 2018/19 to 2024/25 relative to 2022/23, pupils not eligible for FSM, in months</t>
  </si>
  <si>
    <t>Table_10b</t>
  </si>
  <si>
    <t>Table_10c</t>
  </si>
  <si>
    <t>Table_10a</t>
  </si>
  <si>
    <t>Welsh reading: difference in attainment in 2020/21 to 2024/25 between pupils eligible (eFSM) and not eligible (nFSM) for free school meals, in months (nFSM minus eFSM)</t>
  </si>
  <si>
    <t>Table 10b: Welsh reading: attainment in 2020/21 to 2024/25 relative to 2022/23, pupils eligible for FSM, in months  [note 3b]</t>
  </si>
  <si>
    <t xml:space="preserve">Welsh reading: attainment in 2020/21 to 2024/25 relative to 2022/23, pupils eligible for FSM, in months </t>
  </si>
  <si>
    <t xml:space="preserve">Welsh reading: attainment in 2020/21 to 2024/25 relative to 2022/23, pupils not eligible for FSM, in months </t>
  </si>
  <si>
    <t>Table_11a</t>
  </si>
  <si>
    <t>Table_11b</t>
  </si>
  <si>
    <t>Table_11c</t>
  </si>
  <si>
    <t>English reading: difference in attainment in 2020/21 to 2024/25 between pupils eligible (eFSM) and not eligible (nFSM) for free school meals, in months (nFSM minus eFSM)</t>
  </si>
  <si>
    <t>English reading: attainment in 2020/21 to 2024/25 relative to 2022/23, pupils eligible for FSM), in months</t>
  </si>
  <si>
    <t>English reading: attainment in 2020/21 to 2024/25 relative to 2022/23, pupils not eligible for FSM), in months</t>
  </si>
  <si>
    <t>Table_12a</t>
  </si>
  <si>
    <t>Table_12b</t>
  </si>
  <si>
    <t>Table_12c</t>
  </si>
  <si>
    <t>Numeracy (Reasoning): difference in attainment in 2020/21 to 2024/25 between pupils eligible (eFSM) and not eligible (nFSM) for free school meals, in months (nFSM minus eFSM)</t>
  </si>
  <si>
    <t>Numeracy (Reasoning): attainment in 2021/22 to 2024/25 relative to 2022/23, pupils eligible for FSM, in months</t>
  </si>
  <si>
    <t>Numeracy (Reasoning): attainment in 2021/22 to 2024/25 relative to 2022/23, pupils not eligible for FSM, in months</t>
  </si>
  <si>
    <t>Numeracy (Procedural): difference in attainment in 2018/19 to 2024/25 by ethnicity, in months, relative to White British pupils in 2022/23</t>
  </si>
  <si>
    <t>Welsh reading: difference in attainment in 2020/21 to 2024/25 by ethnicity, in months, relative to White British pupils in 2022/23</t>
  </si>
  <si>
    <t>English reading: difference in attainment in 2020/21 to 2024/25 by ethnicity, in months, relative to White British pupils in 2022/23</t>
  </si>
  <si>
    <t>Numeracy (reasoning): difference in attainment in 2021/22 to 2024/25 by ethnicity, in months, relative to White British pupils in 2022/23</t>
  </si>
  <si>
    <t>Table 8b: Numeracy (Reasoning): attainment in 2021/22 to 2024/25 relative to 2022/23, males, in months [note 2b]</t>
  </si>
  <si>
    <t>Table 8c: Numeracy (Reasoning): attainment in 2021/22 to 2024/25 relative to 2022/23, females, in months [note 2c]</t>
  </si>
  <si>
    <t>Table 10c: Welsh reading: attainment in 2020/21 to 2024/25 relative to 2022/23, pupils not eligible for FSM, in months  [note 3c]</t>
  </si>
  <si>
    <t>This spreadsheet contains 34 worksheets. This cover sheet, a table of contents, a notes sheet and 31 tables.</t>
  </si>
  <si>
    <t>These tables compare the difference in attainment, expressed in months, achieved by males for each academic year, by year group, relative to attainment in 2022/23</t>
  </si>
  <si>
    <t>These tables compare the difference in attainment, expressed in months, achieved by females for each academic year, by year group, relative to attainment in 2022/23</t>
  </si>
  <si>
    <t>These tables compare the difference in attainment, expressed in months, achieved by pupils eligible for FSM for each academic year, by year group, relative to attainment in 2022/23</t>
  </si>
  <si>
    <t>These tables compare the difference in attainment, expressed in months, achieved by pupils not eligible for FSM for each academic year, by year group, relative to attainment in 2022/23</t>
  </si>
  <si>
    <t>These tables compare the attainment of learners in a given year group over several academic years relatible to a base year. For example, it compares the attainment of Year 3 learners in the Numeracy (Procedural) assessment in 2018/19, 2020/21, 2021/22, 2023/24 and 2024/25 relative to the cohort in 2022/23. This means it reports on the attainment of separate cohorts of pupils who are in a given year group at different points in time. It does not track the attainment of the same pupils over time as they progress through year groups. To make comparisons at a national level we express average higher or lower attainment in terms of months. We do this for ease of understanding and because of the nature of the assessments, which do not have a common grading scale of the type used for examinations, for example.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</si>
</sst>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2"/>
      <color theme="1"/>
      <name val="Arial"/>
      <family val="2"/>
    </font>
    <font>
      <sz val="12"/>
      <color theme="1"/>
      <name val="Arial"/>
      <family val="2"/>
    </font>
    <font>
      <b/>
      <sz val="11"/>
      <color theme="1"/>
      <name val="Aptos Narrow"/>
      <family val="2"/>
      <scheme val="minor"/>
    </font>
    <font>
      <b/>
      <sz val="15"/>
      <color theme="1"/>
      <name val="Arial"/>
      <family val="2"/>
    </font>
    <font>
      <u/>
      <sz val="12"/>
      <color theme="10"/>
      <name val="Arial"/>
      <family val="2"/>
    </font>
    <font>
      <b/>
      <sz val="15"/>
      <color rgb="FF002D6A"/>
      <name val="Arial"/>
      <family val="2"/>
    </font>
    <font>
      <b/>
      <sz val="15"/>
      <color rgb="FF000000"/>
      <name val="Arial"/>
      <family val="2"/>
    </font>
    <font>
      <sz val="11"/>
      <color rgb="FF000000"/>
      <name val="Calibri"/>
      <family val="2"/>
    </font>
    <font>
      <sz val="12"/>
      <color rgb="FF000000"/>
      <name val="Arial"/>
      <family val="2"/>
    </font>
    <font>
      <sz val="11"/>
      <color theme="1"/>
      <name val="Aptos Narrow"/>
      <family val="2"/>
      <scheme val="minor"/>
    </font>
    <font>
      <u/>
      <sz val="11"/>
      <color theme="10"/>
      <name val="Aptos Narrow"/>
      <family val="2"/>
      <scheme val="minor"/>
    </font>
    <font>
      <u/>
      <sz val="12"/>
      <color rgb="FF0000FF"/>
      <name val="Arial"/>
      <family val="2"/>
    </font>
    <font>
      <b/>
      <sz val="12"/>
      <color rgb="FF000000"/>
      <name val="Arial"/>
      <family val="2"/>
    </font>
    <font>
      <u/>
      <sz val="12"/>
      <color rgb="FF0563C1"/>
      <name val="Arial"/>
      <family val="2"/>
    </font>
    <font>
      <sz val="11"/>
      <color theme="1"/>
      <name val="Arial"/>
      <family val="2"/>
    </font>
    <font>
      <sz val="8"/>
      <name val="Arial"/>
      <family val="2"/>
    </font>
    <font>
      <sz val="11"/>
      <color rgb="FFFF0000"/>
      <name val="Aptos Narrow"/>
      <family val="2"/>
      <scheme val="minor"/>
    </font>
    <font>
      <sz val="10"/>
      <color rgb="FF000000"/>
      <name val="Arial"/>
      <family val="2"/>
    </font>
    <font>
      <b/>
      <sz val="15"/>
      <name val="Arial"/>
      <family val="2"/>
    </font>
    <font>
      <sz val="11"/>
      <name val="Aptos Narrow"/>
      <family val="2"/>
      <scheme val="minor"/>
    </font>
    <font>
      <sz val="12"/>
      <name val="Arial"/>
      <family val="2"/>
    </font>
    <font>
      <b/>
      <sz val="12"/>
      <name val="Arial"/>
      <family val="2"/>
    </font>
    <font>
      <sz val="15"/>
      <color theme="1"/>
      <name val="Arial"/>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right/>
      <top/>
      <bottom style="thin">
        <color indexed="64"/>
      </bottom>
      <diagonal/>
    </border>
    <border>
      <left/>
      <right/>
      <top/>
      <bottom style="thick">
        <color rgb="FF002D6A"/>
      </bottom>
      <diagonal/>
    </border>
    <border>
      <left/>
      <right/>
      <top/>
      <bottom style="thin">
        <color rgb="FF000000"/>
      </bottom>
      <diagonal/>
    </border>
  </borders>
  <cellStyleXfs count="10">
    <xf numFmtId="0" fontId="0" fillId="0" borderId="0"/>
    <xf numFmtId="0" fontId="4" fillId="0" borderId="0" applyNumberFormat="0" applyFill="0" applyBorder="0" applyAlignment="0" applyProtection="0"/>
    <xf numFmtId="0" fontId="5" fillId="0" borderId="2" applyNumberFormat="0" applyFill="0" applyAlignment="0" applyProtection="0"/>
    <xf numFmtId="0" fontId="7" fillId="0" borderId="0" applyNumberFormat="0" applyBorder="0" applyProtection="0"/>
    <xf numFmtId="0" fontId="9" fillId="0" borderId="0"/>
    <xf numFmtId="0" fontId="8" fillId="0" borderId="0" applyNumberFormat="0" applyFont="0" applyBorder="0" applyProtection="0"/>
    <xf numFmtId="0" fontId="10" fillId="0" borderId="0" applyNumberFormat="0" applyFill="0" applyBorder="0" applyAlignment="0" applyProtection="0"/>
    <xf numFmtId="0" fontId="11" fillId="0" borderId="0" applyNumberFormat="0" applyFill="0" applyBorder="0" applyAlignment="0" applyProtection="0"/>
    <xf numFmtId="0" fontId="8" fillId="0" borderId="0"/>
    <xf numFmtId="0" fontId="17" fillId="0" borderId="0" applyNumberFormat="0" applyBorder="0" applyProtection="0"/>
  </cellStyleXfs>
  <cellXfs count="47">
    <xf numFmtId="0" fontId="0" fillId="0" borderId="0" xfId="0"/>
    <xf numFmtId="0" fontId="2" fillId="0" borderId="0" xfId="0" applyFont="1" applyAlignment="1">
      <alignment horizontal="center"/>
    </xf>
    <xf numFmtId="0" fontId="3" fillId="0" borderId="0" xfId="0" applyFont="1"/>
    <xf numFmtId="0" fontId="1" fillId="0" borderId="0" xfId="0" applyFont="1"/>
    <xf numFmtId="0" fontId="1" fillId="0" borderId="1" xfId="0" applyFont="1" applyBorder="1"/>
    <xf numFmtId="0" fontId="1" fillId="0" borderId="1" xfId="0" applyFont="1" applyBorder="1" applyAlignment="1">
      <alignment horizontal="center"/>
    </xf>
    <xf numFmtId="164" fontId="1" fillId="0" borderId="0" xfId="0" applyNumberFormat="1" applyFont="1"/>
    <xf numFmtId="0" fontId="6" fillId="0" borderId="0" xfId="2" applyFont="1" applyFill="1" applyBorder="1" applyAlignment="1"/>
    <xf numFmtId="0" fontId="8" fillId="0" borderId="0" xfId="3" applyFont="1"/>
    <xf numFmtId="0" fontId="1" fillId="0" borderId="0" xfId="4" applyFont="1"/>
    <xf numFmtId="0" fontId="1" fillId="0" borderId="0" xfId="5" applyFont="1"/>
    <xf numFmtId="0" fontId="11" fillId="0" borderId="0" xfId="7" applyFill="1" applyAlignment="1"/>
    <xf numFmtId="0" fontId="12" fillId="0" borderId="0" xfId="5" applyFont="1"/>
    <xf numFmtId="0" fontId="13" fillId="0" borderId="0" xfId="6" applyFont="1" applyFill="1"/>
    <xf numFmtId="0" fontId="6" fillId="0" borderId="0" xfId="5" applyFont="1"/>
    <xf numFmtId="0" fontId="14" fillId="0" borderId="0" xfId="5" applyFont="1"/>
    <xf numFmtId="0" fontId="14" fillId="0" borderId="0" xfId="4" applyFont="1"/>
    <xf numFmtId="0" fontId="4" fillId="0" borderId="0" xfId="6" applyFont="1" applyFill="1" applyAlignment="1">
      <alignment vertical="top"/>
    </xf>
    <xf numFmtId="0" fontId="4" fillId="0" borderId="0" xfId="6" applyFont="1" applyFill="1" applyAlignment="1"/>
    <xf numFmtId="0" fontId="4" fillId="0" borderId="0" xfId="1"/>
    <xf numFmtId="0" fontId="4" fillId="0" borderId="0" xfId="1" applyAlignment="1">
      <alignment wrapText="1"/>
    </xf>
    <xf numFmtId="0" fontId="4" fillId="0" borderId="0" xfId="1" applyFill="1" applyAlignment="1"/>
    <xf numFmtId="0" fontId="4" fillId="0" borderId="0" xfId="1" applyFill="1" applyAlignment="1">
      <alignment vertical="top"/>
    </xf>
    <xf numFmtId="0" fontId="0" fillId="0" borderId="1" xfId="0" applyBorder="1" applyAlignment="1">
      <alignment horizontal="center"/>
    </xf>
    <xf numFmtId="164" fontId="1" fillId="0" borderId="0" xfId="0" applyNumberFormat="1" applyFont="1" applyAlignment="1">
      <alignment horizontal="right"/>
    </xf>
    <xf numFmtId="0" fontId="16" fillId="0" borderId="0" xfId="0" applyFont="1"/>
    <xf numFmtId="0" fontId="2" fillId="2" borderId="0" xfId="0" applyFont="1" applyFill="1" applyAlignment="1">
      <alignment horizontal="center"/>
    </xf>
    <xf numFmtId="0" fontId="0" fillId="2" borderId="0" xfId="0" applyFill="1"/>
    <xf numFmtId="0" fontId="16" fillId="2" borderId="0" xfId="0" applyFont="1" applyFill="1"/>
    <xf numFmtId="0" fontId="4" fillId="0" borderId="0" xfId="1" applyFill="1" applyAlignment="1">
      <alignment wrapText="1"/>
    </xf>
    <xf numFmtId="0" fontId="18" fillId="0" borderId="0" xfId="5" applyFont="1"/>
    <xf numFmtId="0" fontId="19" fillId="0" borderId="0" xfId="4" applyFont="1"/>
    <xf numFmtId="0" fontId="20" fillId="0" borderId="0" xfId="5" applyFont="1"/>
    <xf numFmtId="0" fontId="20" fillId="0" borderId="0" xfId="4" applyFont="1" applyAlignment="1">
      <alignment horizontal="left" vertical="top"/>
    </xf>
    <xf numFmtId="0" fontId="21" fillId="0" borderId="0" xfId="5" applyFont="1"/>
    <xf numFmtId="0" fontId="21" fillId="0" borderId="0" xfId="5" applyFont="1" applyAlignment="1">
      <alignment wrapText="1"/>
    </xf>
    <xf numFmtId="0" fontId="20" fillId="0" borderId="0" xfId="5" applyFont="1" applyAlignment="1">
      <alignment wrapText="1"/>
    </xf>
    <xf numFmtId="0" fontId="20" fillId="0" borderId="0" xfId="4" applyFont="1"/>
    <xf numFmtId="0" fontId="21" fillId="0" borderId="0" xfId="4" applyFont="1"/>
    <xf numFmtId="0" fontId="21" fillId="0" borderId="0" xfId="4" applyFont="1" applyAlignment="1">
      <alignment horizontal="left" vertical="top"/>
    </xf>
    <xf numFmtId="0" fontId="20" fillId="0" borderId="0" xfId="4" applyFont="1" applyAlignment="1">
      <alignment vertical="top"/>
    </xf>
    <xf numFmtId="0" fontId="20" fillId="0" borderId="0" xfId="4" applyFont="1" applyAlignment="1">
      <alignment wrapText="1"/>
    </xf>
    <xf numFmtId="0" fontId="20" fillId="0" borderId="0" xfId="4" applyFont="1" applyAlignment="1">
      <alignment horizontal="left" wrapText="1"/>
    </xf>
    <xf numFmtId="164" fontId="0" fillId="0" borderId="0" xfId="0" applyNumberFormat="1"/>
    <xf numFmtId="164" fontId="8" fillId="0" borderId="0" xfId="0" applyNumberFormat="1" applyFont="1" applyAlignment="1">
      <alignment horizontal="right"/>
    </xf>
    <xf numFmtId="0" fontId="0" fillId="0" borderId="3" xfId="0" applyBorder="1" applyAlignment="1">
      <alignment horizontal="center"/>
    </xf>
    <xf numFmtId="0" fontId="4" fillId="0" borderId="0" xfId="1" applyFill="1"/>
  </cellXfs>
  <cellStyles count="10">
    <cellStyle name="Heading 1 2" xfId="2" xr:uid="{93318D96-AADC-4F0F-B5B7-99B38C611209}"/>
    <cellStyle name="Hyperlink" xfId="1" builtinId="8"/>
    <cellStyle name="Hyperlink 2" xfId="6" xr:uid="{E00FF67D-A369-4C04-95D1-BD55B4E97AE8}"/>
    <cellStyle name="Hyperlink 3" xfId="7" xr:uid="{F5DCA210-BDD0-492B-A848-C2352E32543F}"/>
    <cellStyle name="Normal" xfId="0" builtinId="0"/>
    <cellStyle name="Normal 2" xfId="4" xr:uid="{F987A6E1-A165-43FF-8985-107AF1C599FC}"/>
    <cellStyle name="Normal 2 2" xfId="3" xr:uid="{B1174BD4-E336-4220-A593-3E2E3D4AF94F}"/>
    <cellStyle name="Normal 2 3" xfId="9" xr:uid="{E8135F80-F4C7-4FA6-A699-6916863A735A}"/>
    <cellStyle name="Normal 3" xfId="8" xr:uid="{04D9277B-38EF-4E86-BC19-7DC1D2E5CECB}"/>
    <cellStyle name="Normal 9" xfId="5" xr:uid="{F0C69C53-8428-4D4B-A4AA-18DB766B1872}"/>
  </cellStyles>
  <dxfs count="257">
    <dxf>
      <font>
        <b val="0"/>
        <i val="0"/>
        <strike val="0"/>
        <condense val="0"/>
        <extend val="0"/>
        <outline val="0"/>
        <shadow val="0"/>
        <u val="none"/>
        <vertAlign val="baseline"/>
        <sz val="12"/>
        <color theme="1"/>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rgb="FF000000"/>
        <name val="Arial"/>
        <family val="2"/>
        <scheme val="none"/>
      </font>
    </dxf>
    <dxf>
      <border outline="0">
        <bottom style="thin">
          <color rgb="FF000000"/>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rgb="FF000000"/>
        <name val="Arial"/>
        <family val="2"/>
        <scheme val="none"/>
      </font>
    </dxf>
    <dxf>
      <border outline="0">
        <bottom style="thin">
          <color rgb="FF000000"/>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rgb="FF000000"/>
        <name val="Arial"/>
        <family val="2"/>
        <scheme val="none"/>
      </font>
    </dxf>
    <dxf>
      <border outline="0">
        <bottom style="thin">
          <color rgb="FF000000"/>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rgb="FF000000"/>
        <name val="Arial"/>
        <family val="2"/>
        <scheme val="none"/>
      </font>
    </dxf>
    <dxf>
      <border outline="0">
        <bottom style="thin">
          <color rgb="FF000000"/>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rgb="FF000000"/>
        <name val="Arial"/>
        <family val="2"/>
        <scheme val="none"/>
      </font>
    </dxf>
    <dxf>
      <border outline="0">
        <bottom style="thin">
          <color rgb="FF000000"/>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rgb="FF000000"/>
        <name val="Arial"/>
        <family val="2"/>
        <scheme val="none"/>
      </font>
    </dxf>
    <dxf>
      <border outline="0">
        <bottom style="thin">
          <color rgb="FF000000"/>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border outline="0">
        <bottom style="thin">
          <color indexed="64"/>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rgb="FF000000"/>
        <name val="Arial"/>
        <family val="2"/>
        <scheme val="none"/>
      </font>
    </dxf>
    <dxf>
      <border outline="0">
        <bottom style="thin">
          <color rgb="FF000000"/>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rgb="FF000000"/>
        <name val="Arial"/>
        <family val="2"/>
        <scheme val="none"/>
      </font>
    </dxf>
    <dxf>
      <border outline="0">
        <bottom style="thin">
          <color rgb="FF000000"/>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border outline="0">
        <bottom style="thin">
          <color indexed="64"/>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rgb="FF000000"/>
        <name val="Arial"/>
        <family val="2"/>
        <scheme val="none"/>
      </font>
    </dxf>
    <dxf>
      <border outline="0">
        <bottom style="thin">
          <color rgb="FF000000"/>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rgb="FF000000"/>
        <name val="Arial"/>
        <family val="2"/>
        <scheme val="none"/>
      </font>
    </dxf>
    <dxf>
      <border outline="0">
        <bottom style="thin">
          <color rgb="FF000000"/>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border outline="0">
        <bottom style="thin">
          <color indexed="64"/>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rgb="FF000000"/>
        <name val="Arial"/>
        <family val="2"/>
        <scheme val="none"/>
      </font>
    </dxf>
    <dxf>
      <border outline="0">
        <bottom style="thin">
          <color rgb="FF000000"/>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rgb="FF000000"/>
        <name val="Arial"/>
        <family val="2"/>
        <scheme val="none"/>
      </font>
    </dxf>
    <dxf>
      <border outline="0">
        <bottom style="thin">
          <color rgb="FF000000"/>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border outline="0">
        <bottom style="thin">
          <color indexed="64"/>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rgb="FF000000"/>
        <name val="Arial"/>
        <family val="2"/>
        <scheme val="none"/>
      </font>
    </dxf>
    <dxf>
      <border outline="0">
        <bottom style="thin">
          <color rgb="FF000000"/>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rgb="FF000000"/>
        <name val="Arial"/>
        <family val="2"/>
        <scheme val="none"/>
      </font>
    </dxf>
    <dxf>
      <border outline="0">
        <bottom style="thin">
          <color rgb="FF000000"/>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border outline="0">
        <bottom style="thin">
          <color indexed="64"/>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rgb="FF000000"/>
        <name val="Arial"/>
        <family val="2"/>
        <scheme val="none"/>
      </font>
    </dxf>
    <dxf>
      <border outline="0">
        <bottom style="thin">
          <color rgb="FF000000"/>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rgb="FF000000"/>
        <name val="Arial"/>
        <family val="2"/>
        <scheme val="none"/>
      </font>
    </dxf>
    <dxf>
      <border outline="0">
        <bottom style="thin">
          <color rgb="FF000000"/>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border outline="0">
        <bottom style="thin">
          <color indexed="64"/>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rgb="FF000000"/>
        <name val="Arial"/>
        <family val="2"/>
        <scheme val="none"/>
      </font>
    </dxf>
    <dxf>
      <border outline="0">
        <bottom style="thin">
          <color rgb="FF000000"/>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rgb="FF000000"/>
        <name val="Arial"/>
        <family val="2"/>
        <scheme val="none"/>
      </font>
    </dxf>
    <dxf>
      <border outline="0">
        <bottom style="thin">
          <color rgb="FF000000"/>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border outline="0">
        <bottom style="thin">
          <color indexed="64"/>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rgb="FF000000"/>
        <name val="Arial"/>
        <family val="2"/>
        <scheme val="none"/>
      </font>
    </dxf>
    <dxf>
      <border outline="0">
        <bottom style="thin">
          <color rgb="FF000000"/>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rgb="FF000000"/>
        <name val="Arial"/>
        <family val="2"/>
        <scheme val="none"/>
      </font>
    </dxf>
    <dxf>
      <border outline="0">
        <bottom style="thin">
          <color rgb="FF000000"/>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border outline="0">
        <bottom style="thin">
          <color indexed="64"/>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border outline="0">
        <bottom style="thin">
          <color indexed="64"/>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border outline="0">
        <bottom style="thin">
          <color indexed="64"/>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border outline="0">
        <bottom style="thin">
          <color indexed="64"/>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border outline="0">
        <bottom style="thin">
          <color indexed="64"/>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strike val="0"/>
        <outline val="0"/>
        <shadow val="0"/>
        <u val="none"/>
        <vertAlign val="baseline"/>
        <sz val="12"/>
        <color auto="1"/>
        <name val="Arial"/>
        <family val="2"/>
        <scheme val="none"/>
      </font>
    </dxf>
    <dxf>
      <font>
        <strike val="0"/>
        <outline val="0"/>
        <shadow val="0"/>
        <u val="none"/>
        <vertAlign val="baseline"/>
        <sz val="12"/>
        <color auto="1"/>
        <name val="Arial"/>
        <family val="2"/>
        <scheme val="none"/>
      </font>
    </dxf>
    <dxf>
      <font>
        <strike val="0"/>
        <outline val="0"/>
        <shadow val="0"/>
        <u val="none"/>
        <vertAlign val="baseline"/>
        <sz val="12"/>
        <color auto="1"/>
        <name val="Arial"/>
        <family val="2"/>
        <scheme val="none"/>
      </font>
    </dxf>
    <dxf>
      <font>
        <strike val="0"/>
        <outline val="0"/>
        <shadow val="0"/>
        <u val="none"/>
        <vertAlign val="baseline"/>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ECB04B72-7FEC-4390-A5A5-87DE5CAE8092}" name="Table2020" displayName="Table2020" ref="A3:B6" totalsRowShown="0" headerRowDxfId="256" dataDxfId="255">
  <tableColumns count="2">
    <tableColumn id="1" xr3:uid="{FFA80B86-BFF2-4EF4-BAE5-37C896B9F83E}" name="Symbol" dataDxfId="254"/>
    <tableColumn id="2" xr3:uid="{246CA95F-1CE0-4674-9537-5AE58B7BA95B}" name="Symbol description" dataDxfId="253"/>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C41498E-66E8-4825-9F36-FE9388D874ED}" name="Table26721" displayName="Table26721" ref="A3:E11" totalsRowShown="0" headerRowDxfId="189" dataDxfId="187" headerRowBorderDxfId="188">
  <tableColumns count="5">
    <tableColumn id="1" xr3:uid="{BB982C22-D7A0-4940-B9AD-204EDB5BC6D1}" name="Year group" dataDxfId="186"/>
    <tableColumn id="3" xr3:uid="{B64BB62C-AF5C-4066-807E-F6E771817D55}" name="2020/21" dataDxfId="185">
      <calculatedColumnFormula>VLOOKUP("wrpa"&amp;$A4&amp;B$3,Sex_Data,6,FALSE)</calculatedColumnFormula>
    </tableColumn>
    <tableColumn id="5" xr3:uid="{B10B8900-E9FB-4B53-AD1B-B033E2A378E2}" name="2021/22" dataDxfId="184">
      <calculatedColumnFormula>VLOOKUP("wrpa"&amp;$A4&amp;C$3,Sex_Data,6,FALSE)</calculatedColumnFormula>
    </tableColumn>
    <tableColumn id="4" xr3:uid="{EED2DBA8-D70E-492D-B8B4-BA05881C2F72}" name="2022/23" dataDxfId="183">
      <calculatedColumnFormula>VLOOKUP("wrpa"&amp;$A4&amp;D$3,Sex_Data,6,FALSE)</calculatedColumnFormula>
    </tableColumn>
    <tableColumn id="2" xr3:uid="{80552E93-6D60-42FF-85C3-F37AA6946E25}" name="2023/24" dataDxfId="182">
      <calculatedColumnFormula>VLOOKUP("wrpa"&amp;$A4&amp;E$3,Sex_Data,6,FALSE)</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D6546AD-8D16-4BBE-B04F-66D9D894BD69}" name="Table2672122" displayName="Table2672122" ref="A3:E11" totalsRowShown="0" headerRowDxfId="181" dataDxfId="179" headerRowBorderDxfId="180">
  <tableColumns count="5">
    <tableColumn id="1" xr3:uid="{C0D75E94-0FE9-4ED3-B25E-3D86ABBB40FE}" name="Year group" dataDxfId="178"/>
    <tableColumn id="3" xr3:uid="{A4E26B82-2FB3-4791-9479-2D72071F490C}" name="2020/21" dataDxfId="177">
      <calculatedColumnFormula>VLOOKUP("wrpa"&amp;$A4&amp;B$3,Sex_Data,5,FALSE)</calculatedColumnFormula>
    </tableColumn>
    <tableColumn id="5" xr3:uid="{2EEB3B24-E2D8-43B7-A576-70A9F8184F9A}" name="2021/22" dataDxfId="176">
      <calculatedColumnFormula>VLOOKUP("wrpa"&amp;$A4&amp;C$3,Sex_Data,5,FALSE)</calculatedColumnFormula>
    </tableColumn>
    <tableColumn id="4" xr3:uid="{366A2ACE-E36A-4782-8004-CC683185B73A}" name="2022/23" dataDxfId="175">
      <calculatedColumnFormula>VLOOKUP("wrpa"&amp;$A4&amp;D$3,Sex_Data,5,FALSE)</calculatedColumnFormula>
    </tableColumn>
    <tableColumn id="2" xr3:uid="{34A11663-0448-4621-B81C-9A8DC1045043}" name="2023/24" dataDxfId="174">
      <calculatedColumnFormula>VLOOKUP("wrpa"&amp;$A4&amp;E$3,Sex_Data,5,FALSE)</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4D763CF-25C9-441B-ABF3-401674E20AE8}" name="Table2678" displayName="Table2678" ref="A3:E11" totalsRowShown="0" headerRowDxfId="173" dataDxfId="171" headerRowBorderDxfId="172">
  <tableColumns count="5">
    <tableColumn id="1" xr3:uid="{85C80E08-0B56-4202-9A4D-C6FA7B6BD99F}" name="Year group" dataDxfId="170"/>
    <tableColumn id="3" xr3:uid="{412C8149-550A-413F-9213-EBB33B90571D}" name="2020/21" dataDxfId="169">
      <calculatedColumnFormula>VLOOKUP("erpa"&amp;$A4&amp;B$3,Sex_Data,7,FALSE)</calculatedColumnFormula>
    </tableColumn>
    <tableColumn id="5" xr3:uid="{B2E52645-67C5-432C-A179-5E8D031C2D33}" name="2021/22" dataDxfId="168">
      <calculatedColumnFormula>VLOOKUP("erpa"&amp;$A4&amp;C$3,Sex_Data,7,FALSE)</calculatedColumnFormula>
    </tableColumn>
    <tableColumn id="4" xr3:uid="{F13F7ABA-D632-47D9-BA07-B48E2EEA67EC}" name="2022/23" dataDxfId="167">
      <calculatedColumnFormula>VLOOKUP("erpa"&amp;$A4&amp;D$3,Sex_Data,7,FALSE)</calculatedColumnFormula>
    </tableColumn>
    <tableColumn id="2" xr3:uid="{7E2D3D82-ED45-422C-A118-3D36BBD38294}" name="2023/24" dataDxfId="166">
      <calculatedColumnFormula>VLOOKUP("erpa"&amp;$A4&amp;E$3,Sex_Data,7,FALSE)</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1619631-5529-4B39-8450-CF7DFAB2F49D}" name="Table267823" displayName="Table267823" ref="A3:E11" totalsRowShown="0" headerRowDxfId="165" dataDxfId="163" headerRowBorderDxfId="164">
  <tableColumns count="5">
    <tableColumn id="1" xr3:uid="{266B9FB7-BCA3-4025-974D-30701A4B1F63}" name="Year group" dataDxfId="162"/>
    <tableColumn id="3" xr3:uid="{FBE7D27D-E35A-42DA-A265-4D06099541AB}" name="2020/21" dataDxfId="161">
      <calculatedColumnFormula>VLOOKUP("erpa"&amp;$A4&amp;B$3,Sex_Data,6,FALSE)</calculatedColumnFormula>
    </tableColumn>
    <tableColumn id="5" xr3:uid="{89A8B219-6C34-4422-B7B7-88DA2C58571E}" name="2021/22" dataDxfId="160">
      <calculatedColumnFormula>VLOOKUP("erpa"&amp;$A4&amp;C$3,Sex_Data,6,FALSE)</calculatedColumnFormula>
    </tableColumn>
    <tableColumn id="4" xr3:uid="{3A18A901-F593-4F86-A06C-30924B045D17}" name="2022/23" dataDxfId="159">
      <calculatedColumnFormula>VLOOKUP("erpa"&amp;$A4&amp;D$3,Sex_Data,6,FALSE)</calculatedColumnFormula>
    </tableColumn>
    <tableColumn id="2" xr3:uid="{C66F08E1-A207-4FB8-8F01-E0C8C761D2D7}" name="2023/24" dataDxfId="158">
      <calculatedColumnFormula>VLOOKUP("erpa"&amp;$A4&amp;E$3,Sex_Data,6,FALSE)</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7BE9796-AFDF-48BF-98AE-EEF4FD430903}" name="Table26782324" displayName="Table26782324" ref="A3:E11" totalsRowShown="0" headerRowDxfId="157" dataDxfId="155" headerRowBorderDxfId="156">
  <tableColumns count="5">
    <tableColumn id="1" xr3:uid="{D3C5F648-9AF0-4D3B-86BA-545538F0EA51}" name="Year group" dataDxfId="154"/>
    <tableColumn id="3" xr3:uid="{C1B68D1F-4207-4102-A0B2-A59BBDF7BCCB}" name="2020/21" dataDxfId="153">
      <calculatedColumnFormula>VLOOKUP("erpa"&amp;$A4&amp;B$3,Sex_Data,5,FALSE)</calculatedColumnFormula>
    </tableColumn>
    <tableColumn id="5" xr3:uid="{9D73CA4E-6AC3-457F-93B5-9E0854244893}" name="2021/22" dataDxfId="152">
      <calculatedColumnFormula>VLOOKUP("erpa"&amp;$A4&amp;C$3,Sex_Data,5,FALSE)</calculatedColumnFormula>
    </tableColumn>
    <tableColumn id="4" xr3:uid="{DD47FB96-537E-4AA9-B1E8-16A119148393}" name="2022/23" dataDxfId="151">
      <calculatedColumnFormula>VLOOKUP("erpa"&amp;$A4&amp;D$3,Sex_Data,5,FALSE)</calculatedColumnFormula>
    </tableColumn>
    <tableColumn id="2" xr3:uid="{D79FA683-49E1-48CB-AA9F-BDA51FFF15F2}" name="2023/24" dataDxfId="150">
      <calculatedColumnFormula>VLOOKUP("erpa"&amp;$A4&amp;E$3,Sex_Data,5,FALSE)</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69CFA44-FC0F-458D-A1E5-C917C8FD38C9}" name="Table269" displayName="Table269" ref="A3:D11" totalsRowShown="0" headerRowDxfId="149" dataDxfId="147" headerRowBorderDxfId="148">
  <tableColumns count="4">
    <tableColumn id="1" xr3:uid="{38CC02DD-FBB0-4D66-87FE-AF99E03A05E2}" name="Year group" dataDxfId="146"/>
    <tableColumn id="5" xr3:uid="{7F585EE9-A45D-4871-8913-CA40678D6CDE}" name="2021/22" dataDxfId="145">
      <calculatedColumnFormula>VLOOKUP("nrpa"&amp;$A4&amp;B$3,Sex_Data,7,FALSE)</calculatedColumnFormula>
    </tableColumn>
    <tableColumn id="4" xr3:uid="{944BA455-A42A-4131-A066-CA360F66D4C6}" name="2022/23" dataDxfId="144">
      <calculatedColumnFormula>VLOOKUP("nrpa"&amp;$A4&amp;C$3,Sex_Data,7,FALSE)</calculatedColumnFormula>
    </tableColumn>
    <tableColumn id="2" xr3:uid="{7F964C16-447C-4840-9A7A-945C25EAD169}" name="2023/24" dataDxfId="143">
      <calculatedColumnFormula>VLOOKUP("nrpa"&amp;$A4&amp;D$3,Sex_Data,7,FALSE)</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ACF1E5D-DCB0-4CD1-8170-7893BD6FDF04}" name="Table26925" displayName="Table26925" ref="A3:D11" totalsRowShown="0" headerRowDxfId="142" dataDxfId="140" headerRowBorderDxfId="141">
  <tableColumns count="4">
    <tableColumn id="1" xr3:uid="{EB6FDC0F-C9BD-4A6B-82DD-EB4FC59D3CFF}" name="Year group" dataDxfId="139"/>
    <tableColumn id="5" xr3:uid="{8B9990BB-05DE-4952-B8AB-B598F645DF63}" name="2021/22" dataDxfId="138">
      <calculatedColumnFormula>VLOOKUP("nrpa"&amp;$A4&amp;B$3,Sex_Data,6,FALSE)</calculatedColumnFormula>
    </tableColumn>
    <tableColumn id="4" xr3:uid="{282568FC-5388-4D24-974B-A31C54BD0C4D}" name="2022/23" dataDxfId="137">
      <calculatedColumnFormula>VLOOKUP("nrpa"&amp;$A4&amp;C$3,Sex_Data,6,FALSE)</calculatedColumnFormula>
    </tableColumn>
    <tableColumn id="2" xr3:uid="{9FB15FAF-30D2-4CAE-8701-96FF2E902599}" name="2023/24" dataDxfId="136">
      <calculatedColumnFormula>VLOOKUP("nrpa"&amp;$A4&amp;D$3,Sex_Data,6,FALSE)</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5C78989-CB31-4E8F-8A83-9843793968B6}" name="Table2692526" displayName="Table2692526" ref="A3:D11" totalsRowShown="0" headerRowDxfId="135" dataDxfId="133" headerRowBorderDxfId="134">
  <tableColumns count="4">
    <tableColumn id="1" xr3:uid="{3232EAF4-690D-4BAB-AA80-1F7B5DBD11FA}" name="Year group" dataDxfId="132"/>
    <tableColumn id="5" xr3:uid="{0D19DE4A-6533-49FB-A855-D6CADDCB48CB}" name="2021/22" dataDxfId="131">
      <calculatedColumnFormula>VLOOKUP("nrpa"&amp;$A4&amp;B$3,Sex_Data,5,FALSE)</calculatedColumnFormula>
    </tableColumn>
    <tableColumn id="4" xr3:uid="{6DD3861C-3F67-495A-9F8E-169F5B7263CC}" name="2022/23" dataDxfId="130">
      <calculatedColumnFormula>VLOOKUP("nrpa"&amp;$A4&amp;C$3,Sex_Data,5,FALSE)</calculatedColumnFormula>
    </tableColumn>
    <tableColumn id="2" xr3:uid="{28842C40-24A3-481E-8724-7B219FA8D0A3}" name="2023/24" dataDxfId="129">
      <calculatedColumnFormula>VLOOKUP("nrpa"&amp;$A4&amp;D$3,Sex_Data,5,FALSE)</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C7B3753-018E-4760-BAA2-FF313F2F6668}" name="Table2610" displayName="Table2610" ref="A3:F11" totalsRowShown="0" headerRowDxfId="128" dataDxfId="126" headerRowBorderDxfId="127">
  <tableColumns count="6">
    <tableColumn id="1" xr3:uid="{BDE8468E-734A-48E1-A747-C565D59EBC24}" name="Year group" dataDxfId="125"/>
    <tableColumn id="2" xr3:uid="{04A44380-C277-4C4F-8488-926EEC6DF81A}" name="2018/19" dataDxfId="124">
      <calculatedColumnFormula>VLOOKUP("ppa"&amp;$A4&amp;B$3,FSM_Data,7,FALSE)</calculatedColumnFormula>
    </tableColumn>
    <tableColumn id="3" xr3:uid="{37169858-26A0-472E-9FDC-780541CB870D}" name="2020/21" dataDxfId="123">
      <calculatedColumnFormula>VLOOKUP("ppa"&amp;$A4&amp;C$3,FSM_Data,7,FALSE)</calculatedColumnFormula>
    </tableColumn>
    <tableColumn id="5" xr3:uid="{144036A0-7E08-4788-A3C9-9798C8E194A2}" name="2021/22" dataDxfId="122">
      <calculatedColumnFormula>VLOOKUP("ppa"&amp;$A4&amp;D$3,FSM_Data,7,FALSE)</calculatedColumnFormula>
    </tableColumn>
    <tableColumn id="4" xr3:uid="{0FCD7EE7-000E-4F13-827C-DDC51C5F34ED}" name="2022/23" dataDxfId="121">
      <calculatedColumnFormula>VLOOKUP("ppa"&amp;$A4&amp;E$3,FSM_Data,7,FALSE)</calculatedColumnFormula>
    </tableColumn>
    <tableColumn id="6" xr3:uid="{9B1A4B6D-23DF-4B25-8011-EBE998F2DD87}" name="2023/24" dataDxfId="120">
      <calculatedColumnFormula>VLOOKUP("ppa"&amp;$A4&amp;F$3,FSM_Data,7,FALSE)</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3B355F3-6ECA-47F3-8DF7-5F248DF61595}" name="Table261027" displayName="Table261027" ref="A3:F11" totalsRowShown="0" headerRowDxfId="119" dataDxfId="117" headerRowBorderDxfId="118">
  <tableColumns count="6">
    <tableColumn id="1" xr3:uid="{9B19E94D-BE30-43D8-AEC4-861991F8458A}" name="Year group" dataDxfId="116"/>
    <tableColumn id="2" xr3:uid="{B3387C3C-6A0E-4CDE-A7F0-A5AECCE3A577}" name="2018/19" dataDxfId="115">
      <calculatedColumnFormula>VLOOKUP("ppa"&amp;$A4&amp;B$3,FSM_Data,5,FALSE)</calculatedColumnFormula>
    </tableColumn>
    <tableColumn id="3" xr3:uid="{9D1EED4E-C751-40DF-A4DF-4C8453D2B59F}" name="2020/21" dataDxfId="114">
      <calculatedColumnFormula>VLOOKUP("ppa"&amp;$A4&amp;C$3,FSM_Data,5,FALSE)</calculatedColumnFormula>
    </tableColumn>
    <tableColumn id="5" xr3:uid="{94F54B3F-BC9C-4F5C-9C9C-03A582306CF0}" name="2021/22" dataDxfId="113">
      <calculatedColumnFormula>VLOOKUP("ppa"&amp;$A4&amp;D$3,FSM_Data,5,FALSE)</calculatedColumnFormula>
    </tableColumn>
    <tableColumn id="4" xr3:uid="{D4AECFA1-9111-4013-8B66-FCBF6DDF33E4}" name="2022/23" dataDxfId="112">
      <calculatedColumnFormula>VLOOKUP("ppa"&amp;$A4&amp;E$3,FSM_Data,5,FALSE)</calculatedColumnFormula>
    </tableColumn>
    <tableColumn id="6" xr3:uid="{8C3383FA-1A87-4A48-B4EE-04B1165E96AA}" name="2023/24" dataDxfId="111">
      <calculatedColumnFormula>VLOOKUP("ppa"&amp;$A4&amp;F$3,FSM_Data,5,FALSE)</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EA4907-DABF-44AB-ABC8-5BF79666E3F9}" name="Table2" displayName="Table2" ref="A3:E11" totalsRowShown="0" headerRowDxfId="252" dataDxfId="250" headerRowBorderDxfId="251">
  <tableColumns count="5">
    <tableColumn id="1" xr3:uid="{F84F1E57-83CC-4E53-8785-71D4E2D18962}" name="Year group" dataDxfId="249"/>
    <tableColumn id="2" xr3:uid="{E58AE03B-5D75-4338-9639-3857125F2C29}" name="2018/19" dataDxfId="248">
      <calculatedColumnFormula>VLOOKUP($A4&amp;B$3,PPA_Data,4,FALSE)</calculatedColumnFormula>
    </tableColumn>
    <tableColumn id="3" xr3:uid="{AEC1B571-80BB-456B-BAE2-34701327D37B}" name="2020/21" dataDxfId="247">
      <calculatedColumnFormula>VLOOKUP($A4&amp;C$3,PPA_Data,4,FALSE)</calculatedColumnFormula>
    </tableColumn>
    <tableColumn id="4" xr3:uid="{DC5DAE31-BE14-4A84-A774-63AAED5194E2}" name="2021/22" dataDxfId="246">
      <calculatedColumnFormula>VLOOKUP($A4&amp;D$3,PPA_Data,4,FALSE)</calculatedColumnFormula>
    </tableColumn>
    <tableColumn id="5" xr3:uid="{22855CFC-A306-4A88-9A3D-66FAF02F76F5}" name="2023/24" dataDxfId="245">
      <calculatedColumnFormula>VLOOKUP($A4&amp;E$3,PPA_Data,4,FALSE)</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F9735FF9-8DAB-498B-AF7D-7728B25D2884}" name="Table26102728" displayName="Table26102728" ref="A3:F11" totalsRowShown="0" headerRowDxfId="110" dataDxfId="108" headerRowBorderDxfId="109">
  <tableColumns count="6">
    <tableColumn id="1" xr3:uid="{8E56CA2C-8A81-4BE3-9FDA-A922DBA4C2C5}" name="Year group" dataDxfId="107"/>
    <tableColumn id="2" xr3:uid="{A52CD5B5-E077-4662-B1FF-29CB0F0E9AAE}" name="2018/19" dataDxfId="106">
      <calculatedColumnFormula>VLOOKUP("ppa"&amp;$A4&amp;B$3,FSM_Data,6,FALSE)</calculatedColumnFormula>
    </tableColumn>
    <tableColumn id="3" xr3:uid="{9178D494-8F76-4236-AE44-4EF46B7A59BB}" name="2020/21" dataDxfId="105">
      <calculatedColumnFormula>VLOOKUP("ppa"&amp;$A4&amp;C$3,FSM_Data,6,FALSE)</calculatedColumnFormula>
    </tableColumn>
    <tableColumn id="5" xr3:uid="{FD2F4ED6-D3C0-4952-B76E-24D302B44A8B}" name="2021/22" dataDxfId="104">
      <calculatedColumnFormula>VLOOKUP("ppa"&amp;$A4&amp;D$3,FSM_Data,6,FALSE)</calculatedColumnFormula>
    </tableColumn>
    <tableColumn id="4" xr3:uid="{91502670-AF43-4F7E-88AD-699BC6202C13}" name="2022/23" dataDxfId="103">
      <calculatedColumnFormula>VLOOKUP("ppa"&amp;$A4&amp;E$3,FSM_Data,6,FALSE)</calculatedColumnFormula>
    </tableColumn>
    <tableColumn id="6" xr3:uid="{9E610A92-D37D-4E87-9FAA-A87F2F0D8584}" name="2023/24" dataDxfId="102">
      <calculatedColumnFormula>VLOOKUP("ppa"&amp;$A4&amp;F$3,FSM_Data,6,FALSE)</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57D06BD-7780-43FB-B031-707544220840}" name="Table26711" displayName="Table26711" ref="A3:E11" totalsRowShown="0" headerRowDxfId="101" dataDxfId="99" headerRowBorderDxfId="100">
  <tableColumns count="5">
    <tableColumn id="1" xr3:uid="{FD26EFDC-5092-4A7E-981D-DF5A7CA9BAD8}" name="Year group" dataDxfId="98"/>
    <tableColumn id="3" xr3:uid="{5E364DF2-43AD-424A-925A-86D92829D0A5}" name="2020/21" dataDxfId="97">
      <calculatedColumnFormula>VLOOKUP("wrpa"&amp;$A4&amp;B$3,FSM_Data,7,FALSE)</calculatedColumnFormula>
    </tableColumn>
    <tableColumn id="5" xr3:uid="{26C28F8D-E5FB-4BD3-921D-577C3B19D249}" name="2021/22" dataDxfId="96">
      <calculatedColumnFormula>VLOOKUP("wrpa"&amp;$A4&amp;C$3,FSM_Data,7,FALSE)</calculatedColumnFormula>
    </tableColumn>
    <tableColumn id="4" xr3:uid="{CE2D0DE6-F82A-4E0B-9BFB-24F5EEDF724E}" name="2022/23" dataDxfId="95">
      <calculatedColumnFormula>VLOOKUP("wrpa"&amp;$A4&amp;D$3,FSM_Data,7,FALSE)</calculatedColumnFormula>
    </tableColumn>
    <tableColumn id="2" xr3:uid="{1CD7128F-C838-4CDD-9120-EF051083AB34}" name="2023/24" dataDxfId="94">
      <calculatedColumnFormula>VLOOKUP("wrpa"&amp;$A4&amp;E$3,FSM_Data,7,FALSE)</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F2BCD37E-1406-4F23-9621-E6C268EE3DF9}" name="Table2671129" displayName="Table2671129" ref="A3:E11" totalsRowShown="0" headerRowDxfId="93" dataDxfId="91" headerRowBorderDxfId="92">
  <tableColumns count="5">
    <tableColumn id="1" xr3:uid="{A610ED3C-2090-433E-9D5E-3CC09C231A4D}" name="Year group" dataDxfId="90"/>
    <tableColumn id="3" xr3:uid="{20447B96-581E-47E8-A982-856047892994}" name="2020/21" dataDxfId="89">
      <calculatedColumnFormula>VLOOKUP("wrpa"&amp;$A4&amp;B$3,FSM_Data,5,FALSE)</calculatedColumnFormula>
    </tableColumn>
    <tableColumn id="5" xr3:uid="{0E14A937-94AE-4B42-8EBA-89C3DC235280}" name="2021/22" dataDxfId="88">
      <calculatedColumnFormula>VLOOKUP("wrpa"&amp;$A4&amp;C$3,FSM_Data,5,FALSE)</calculatedColumnFormula>
    </tableColumn>
    <tableColumn id="4" xr3:uid="{A0A05650-3250-4320-B38A-7760E753AB71}" name="2022/23" dataDxfId="87">
      <calculatedColumnFormula>VLOOKUP("wrpa"&amp;$A4&amp;D$3,FSM_Data,5,FALSE)</calculatedColumnFormula>
    </tableColumn>
    <tableColumn id="2" xr3:uid="{127DF942-B422-451B-972D-9FBC7A5E0CB2}" name="2023/24" dataDxfId="86">
      <calculatedColumnFormula>VLOOKUP("wrpa"&amp;$A4&amp;E$3,FSM_Data,5,FALSE)</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8B4AE080-BE3B-48DB-960C-622D5AE0D854}" name="Table267112930" displayName="Table267112930" ref="A3:E11" totalsRowShown="0" headerRowDxfId="85" dataDxfId="83" headerRowBorderDxfId="84">
  <tableColumns count="5">
    <tableColumn id="1" xr3:uid="{870F2785-4049-47A0-BF98-5FFC5582C6CC}" name="Year group" dataDxfId="82"/>
    <tableColumn id="3" xr3:uid="{76942245-F2E2-414B-BCD7-DBF01BF253BB}" name="2020/21" dataDxfId="81">
      <calculatedColumnFormula>VLOOKUP("wrpa"&amp;$A4&amp;B$3,FSM_Data,6,FALSE)</calculatedColumnFormula>
    </tableColumn>
    <tableColumn id="5" xr3:uid="{B28BBC4A-7C0C-4490-A1BF-B1EC2BF80DC8}" name="2021/22" dataDxfId="80">
      <calculatedColumnFormula>VLOOKUP("wrpa"&amp;$A4&amp;C$3,FSM_Data,6,FALSE)</calculatedColumnFormula>
    </tableColumn>
    <tableColumn id="4" xr3:uid="{1B59824F-2573-40B1-B332-17959DF6039A}" name="2022/23" dataDxfId="79">
      <calculatedColumnFormula>VLOOKUP("wrpa"&amp;$A4&amp;D$3,FSM_Data,6,FALSE)</calculatedColumnFormula>
    </tableColumn>
    <tableColumn id="2" xr3:uid="{E2C86378-E764-4E42-BD77-D20D8FAF6BCE}" name="2023/24" dataDxfId="78">
      <calculatedColumnFormula>VLOOKUP("wrpa"&amp;$A4&amp;E$3,FSM_Data,6,FALSE)</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B0A3C12-8CE5-490E-9421-FF8664D8DBCD}" name="Table2671112" displayName="Table2671112" ref="A3:E11" totalsRowShown="0" headerRowDxfId="77" dataDxfId="75" headerRowBorderDxfId="76">
  <tableColumns count="5">
    <tableColumn id="1" xr3:uid="{D830F4E2-317B-44C9-B362-B47CD14BBE42}" name="Year group" dataDxfId="74"/>
    <tableColumn id="3" xr3:uid="{E42D5B58-43BC-4281-8EDF-AF0C60C62B5C}" name="2020/21" dataDxfId="73">
      <calculatedColumnFormula>VLOOKUP("erpa"&amp;$A4&amp;B$3,FSM_Data,7,FALSE)</calculatedColumnFormula>
    </tableColumn>
    <tableColumn id="5" xr3:uid="{3CE7C554-101A-44BF-81E0-6447FF96056C}" name="2021/22" dataDxfId="72">
      <calculatedColumnFormula>VLOOKUP("erpa"&amp;$A4&amp;C$3,FSM_Data,7,FALSE)</calculatedColumnFormula>
    </tableColumn>
    <tableColumn id="4" xr3:uid="{5C0A5F1E-5673-469E-9DC6-FB2C2D93F4CB}" name="2022/23" dataDxfId="71">
      <calculatedColumnFormula>VLOOKUP("erpa"&amp;$A4&amp;D$3,FSM_Data,7,FALSE)</calculatedColumnFormula>
    </tableColumn>
    <tableColumn id="2" xr3:uid="{654997D8-8374-467E-8428-CB4EAC595366}" name="2023/24" dataDxfId="70">
      <calculatedColumnFormula>VLOOKUP("erpa"&amp;$A4&amp;E$3,FSM_Data,7,FALSE)</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D7382E5-0825-4B28-B2CA-DD80DDF8099C}" name="Table267111231" displayName="Table267111231" ref="A3:E11" totalsRowShown="0" headerRowDxfId="69" dataDxfId="67" headerRowBorderDxfId="68">
  <tableColumns count="5">
    <tableColumn id="1" xr3:uid="{89F8783A-8786-40BC-AAD7-B317C0A36B64}" name="Year group" dataDxfId="66"/>
    <tableColumn id="3" xr3:uid="{FA882A47-2528-4C5E-822D-7934AD4DE3B4}" name="2020/21" dataDxfId="65">
      <calculatedColumnFormula>VLOOKUP("erpa"&amp;$A4&amp;B$3,FSM_Data,5,FALSE)</calculatedColumnFormula>
    </tableColumn>
    <tableColumn id="5" xr3:uid="{E7D04436-F2A7-4361-A42E-25980DB3FCB0}" name="2021/22" dataDxfId="64">
      <calculatedColumnFormula>VLOOKUP("erpa"&amp;$A4&amp;C$3,FSM_Data,5,FALSE)</calculatedColumnFormula>
    </tableColumn>
    <tableColumn id="4" xr3:uid="{796A44F9-56A9-4B45-A296-1A86389ACBA6}" name="2022/23" dataDxfId="63">
      <calculatedColumnFormula>VLOOKUP("erpa"&amp;$A4&amp;D$3,FSM_Data,5,FALSE)</calculatedColumnFormula>
    </tableColumn>
    <tableColumn id="2" xr3:uid="{520B9B7C-3032-4F78-8704-56F224072C10}" name="2023/24" dataDxfId="62">
      <calculatedColumnFormula>VLOOKUP("erpa"&amp;$A4&amp;E$3,FSM_Data,5,FALSE)</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EA36309-CD7A-4D85-B20B-F3C6D158C0BC}" name="Table26711123132" displayName="Table26711123132" ref="A3:E11" totalsRowShown="0" headerRowDxfId="61" dataDxfId="59" headerRowBorderDxfId="60">
  <tableColumns count="5">
    <tableColumn id="1" xr3:uid="{0BB3B67D-923B-41AD-856C-A4FC20B10C1E}" name="Year group" dataDxfId="58"/>
    <tableColumn id="3" xr3:uid="{9C339ACD-7BFA-439D-92B6-312CD1F06BF0}" name="2020/21" dataDxfId="57">
      <calculatedColumnFormula>VLOOKUP("erpa"&amp;$A4&amp;B$3,FSM_Data,6,FALSE)</calculatedColumnFormula>
    </tableColumn>
    <tableColumn id="5" xr3:uid="{697E5377-612B-441D-95E4-B7DB5B4EA34C}" name="2021/22" dataDxfId="56">
      <calculatedColumnFormula>VLOOKUP("erpa"&amp;$A4&amp;C$3,FSM_Data,6,FALSE)</calculatedColumnFormula>
    </tableColumn>
    <tableColumn id="4" xr3:uid="{16687F3B-9769-4F6F-BDBC-ACB2C84E62D6}" name="2022/23" dataDxfId="55">
      <calculatedColumnFormula>VLOOKUP("erpa"&amp;$A4&amp;D$3,FSM_Data,6,FALSE)</calculatedColumnFormula>
    </tableColumn>
    <tableColumn id="2" xr3:uid="{44241991-71EA-4160-B310-4BFCB70C00DF}" name="2023/24" dataDxfId="54">
      <calculatedColumnFormula>VLOOKUP("erpa"&amp;$A4&amp;E$3,FSM_Data,6,FALSE)</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B13EAAD-0AA5-48CE-B92C-5C1805D6C4BD}" name="Table261013" displayName="Table261013" ref="A3:D11" totalsRowShown="0" headerRowDxfId="53" dataDxfId="51" headerRowBorderDxfId="52">
  <tableColumns count="4">
    <tableColumn id="1" xr3:uid="{98A7D8F6-9B23-4CC0-902E-7DD86F166EC5}" name="Year group" dataDxfId="50"/>
    <tableColumn id="5" xr3:uid="{FFEA4333-3815-49C7-B4B8-E7C8C2170384}" name="2021/22" dataDxfId="49">
      <calculatedColumnFormula>VLOOKUP("nrpa"&amp;$A4&amp;B$3,FSM_Data,7,FALSE)</calculatedColumnFormula>
    </tableColumn>
    <tableColumn id="4" xr3:uid="{C5EE651B-4BC6-44A7-AC27-CFC1611A5197}" name="2022/23" dataDxfId="48">
      <calculatedColumnFormula>VLOOKUP("nrpa"&amp;$A4&amp;C$3,FSM_Data,7,FALSE)</calculatedColumnFormula>
    </tableColumn>
    <tableColumn id="2" xr3:uid="{4E9F2FE5-1441-4549-8AE5-3BE4002F00C7}" name="2023/24" dataDxfId="47">
      <calculatedColumnFormula>VLOOKUP("nrpa"&amp;$A4&amp;D$3,FSM_Data,7,FALSE)</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3BE2A688-782B-46C6-BF94-4707ABCF429E}" name="Table26101333" displayName="Table26101333" ref="A3:D11" totalsRowShown="0" headerRowDxfId="46" dataDxfId="44" headerRowBorderDxfId="45">
  <tableColumns count="4">
    <tableColumn id="1" xr3:uid="{FE0A2665-1720-4E8D-AF3D-EB723844673D}" name="Year group" dataDxfId="43"/>
    <tableColumn id="5" xr3:uid="{D4F6086C-7C9F-42FD-8DEB-B2EE03A71200}" name="2021/22" dataDxfId="42">
      <calculatedColumnFormula>VLOOKUP("nrpa"&amp;$A4&amp;B$3,FSM_Data,5,FALSE)</calculatedColumnFormula>
    </tableColumn>
    <tableColumn id="4" xr3:uid="{72FD5F48-7A39-4E9D-AE26-205032811A65}" name="2022/23" dataDxfId="41">
      <calculatedColumnFormula>VLOOKUP("nrpa"&amp;$A4&amp;C$3,FSM_Data,5,FALSE)</calculatedColumnFormula>
    </tableColumn>
    <tableColumn id="2" xr3:uid="{6A3D66A9-C6D6-4CB3-8F69-16F81CA5A8E0}" name="2023/24" dataDxfId="40">
      <calculatedColumnFormula>VLOOKUP("nrpa"&amp;$A4&amp;D$3,FSM_Data,5,FALSE)</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98CBCCBD-EC89-41C7-8183-9A9FC7EE05FA}" name="Table2610133334" displayName="Table2610133334" ref="A3:D11" totalsRowShown="0" headerRowDxfId="39" dataDxfId="37" headerRowBorderDxfId="38">
  <tableColumns count="4">
    <tableColumn id="1" xr3:uid="{8251188B-1490-4067-A6D8-4D0197E6E02F}" name="Year group" dataDxfId="36"/>
    <tableColumn id="5" xr3:uid="{908E1320-F8BA-4E78-8001-54E10ACD454C}" name="2021/22" dataDxfId="35">
      <calculatedColumnFormula>VLOOKUP("nrpa"&amp;$A4&amp;B$3,FSM_Data,6,FALSE)</calculatedColumnFormula>
    </tableColumn>
    <tableColumn id="4" xr3:uid="{2DC222BD-0F88-4831-A06D-B1319E08066E}" name="2022/23" dataDxfId="34">
      <calculatedColumnFormula>VLOOKUP("nrpa"&amp;$A4&amp;C$3,FSM_Data,6,FALSE)</calculatedColumnFormula>
    </tableColumn>
    <tableColumn id="2" xr3:uid="{1CD26A5A-A006-49D7-B14D-DFACD47250AA}" name="2023/24" dataDxfId="33">
      <calculatedColumnFormula>VLOOKUP("nrpa"&amp;$A4&amp;D$3,FSM_Data,6,FALSE)</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3613CE3-D366-4774-A5B2-9CA1BB3B455D}" name="Table278" displayName="Table278" ref="A3:D11" totalsRowShown="0" headerRowDxfId="244" dataDxfId="242" headerRowBorderDxfId="243">
  <tableColumns count="4">
    <tableColumn id="1" xr3:uid="{5303EF8F-1F9A-45E4-B1B3-D38F921C88C0}" name="Year group" dataDxfId="241"/>
    <tableColumn id="3" xr3:uid="{25750165-6F73-438A-A6F1-226F6BA5A1A2}" name="2020/21" dataDxfId="240">
      <calculatedColumnFormula>VLOOKUP($A4&amp;B$3,WRPA_Data,4,FALSE)</calculatedColumnFormula>
    </tableColumn>
    <tableColumn id="4" xr3:uid="{14A1243A-3123-4F34-896C-BCE02A7977C8}" name="2021/22" dataDxfId="239">
      <calculatedColumnFormula>VLOOKUP($A4&amp;C$3,WRPA_Data,4,FALSE)</calculatedColumnFormula>
    </tableColumn>
    <tableColumn id="2" xr3:uid="{EFDF7069-4A71-41F8-9453-9404234A7ECF}" name="2023/24" dataDxfId="238">
      <calculatedColumnFormula>VLOOKUP($A4&amp;D$3,WRPA_Data,4,FALSE)</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0B0F26A-9AF6-487E-A9FE-24EDD673537A}" name="Table261014" displayName="Table261014" ref="A3:G22" totalsRowShown="0" headerRowDxfId="32" dataDxfId="30" headerRowBorderDxfId="31">
  <tableColumns count="7">
    <tableColumn id="1" xr3:uid="{2C64A657-7708-4BFC-9753-B0FF335B8D77}" name="Ethnic background" dataDxfId="29"/>
    <tableColumn id="2" xr3:uid="{E1040605-3E86-40C9-BC35-36B4ABD30E33}" name="2018/19" dataDxfId="28">
      <calculatedColumnFormula>VLOOKUP($A4&amp;B$3,PPA_Data_Ethnicity,11,FALSE)</calculatedColumnFormula>
    </tableColumn>
    <tableColumn id="3" xr3:uid="{DD0FC219-3F21-48FF-8436-3A7254DE3879}" name="2020/21" dataDxfId="27">
      <calculatedColumnFormula>VLOOKUP($A4&amp;C$3,PPA_Data_Ethnicity,11,FALSE)</calculatedColumnFormula>
    </tableColumn>
    <tableColumn id="5" xr3:uid="{D8F81358-4DFA-4DF9-9FD2-A57C6A3399E0}" name="2021/22" dataDxfId="26">
      <calculatedColumnFormula>VLOOKUP($A4&amp;D$3,PPA_Data_Ethnicity,11,FALSE)</calculatedColumnFormula>
    </tableColumn>
    <tableColumn id="4" xr3:uid="{70374F27-5338-48EA-803A-26703953EF34}" name="2022/23" dataDxfId="25">
      <calculatedColumnFormula>VLOOKUP($A4&amp;E$3,PPA_Data_Ethnicity,11,FALSE)</calculatedColumnFormula>
    </tableColumn>
    <tableColumn id="6" xr3:uid="{EDD8626E-6A69-40AD-B287-09760D551AF0}" name="2023/24" dataDxfId="24">
      <calculatedColumnFormula>VLOOKUP($A4&amp;F$3,PPA_Data_Ethnicity,11,FALSE)</calculatedColumnFormula>
    </tableColumn>
    <tableColumn id="7" xr3:uid="{AA0A3B49-E3E4-495C-9AC8-77899E42F6D2}" name="2024/25" dataDxfId="23">
      <calculatedColumnFormula>VLOOKUP($A4&amp;G$3,PPA_Data_Ethnicity,11,FALSE)</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5AF3596-D5AE-4EB2-8A28-576C0A014E17}" name="Table26101415" displayName="Table26101415" ref="A3:E22" totalsRowShown="0" headerRowDxfId="22" dataDxfId="20" headerRowBorderDxfId="21">
  <tableColumns count="5">
    <tableColumn id="1" xr3:uid="{0B869DBF-4D7B-42B2-B859-8B80629A2E91}" name="Ethnic background" dataDxfId="19"/>
    <tableColumn id="3" xr3:uid="{5F3178E6-0AA0-469F-A33E-B7A8E6466F5B}" name="2020/21" dataDxfId="18">
      <calculatedColumnFormula>VLOOKUP($A4&amp;B$3,wrpa_data_ethnicity,11,FALSE)</calculatedColumnFormula>
    </tableColumn>
    <tableColumn id="5" xr3:uid="{3AA22922-069D-4F86-8D78-472BB3263650}" name="2021/22" dataDxfId="17">
      <calculatedColumnFormula>VLOOKUP($A4&amp;C$3,wrpa_data_ethnicity,11,FALSE)</calculatedColumnFormula>
    </tableColumn>
    <tableColumn id="4" xr3:uid="{6E074B3C-0CDA-4991-A12D-01AA48722DB6}" name="2022/23" dataDxfId="16">
      <calculatedColumnFormula>VLOOKUP($A4&amp;D$3,wrpa_data_ethnicity,11,FALSE)</calculatedColumnFormula>
    </tableColumn>
    <tableColumn id="6" xr3:uid="{B7BBA1ED-E23E-478D-A623-5F5A1FFFB272}" name="2023/24" dataDxfId="15">
      <calculatedColumnFormula>VLOOKUP($A4&amp;E$3,wrpa_data_ethnicity,11,FALSE)</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4F91F6B-7FDF-401B-9873-7B2E94F35C3E}" name="Table2610141516" displayName="Table2610141516" ref="A3:E22" totalsRowShown="0" headerRowDxfId="14" dataDxfId="12" headerRowBorderDxfId="13">
  <tableColumns count="5">
    <tableColumn id="1" xr3:uid="{7BF4DA04-B3C6-4E9B-A0CE-C776B482E42B}" name="Ethnic background" dataDxfId="11"/>
    <tableColumn id="3" xr3:uid="{530A6D15-CAFC-41EB-BBD2-FFFB2633ADA8}" name="2020/21" dataDxfId="10">
      <calculatedColumnFormula>VLOOKUP($A4&amp;B$3,erpa_data_ethnicity,11,FALSE)</calculatedColumnFormula>
    </tableColumn>
    <tableColumn id="5" xr3:uid="{B4A09C4B-8146-4CB9-9F9A-EED76832235D}" name="2021/22" dataDxfId="9">
      <calculatedColumnFormula>VLOOKUP($A4&amp;C$3,erpa_data_ethnicity,11,FALSE)</calculatedColumnFormula>
    </tableColumn>
    <tableColumn id="4" xr3:uid="{AC8B4736-8A1D-4EC8-88D5-82ECA36B2522}" name="2022/23" dataDxfId="8">
      <calculatedColumnFormula>VLOOKUP($A4&amp;D$3,erpa_data_ethnicity,11,FALSE)</calculatedColumnFormula>
    </tableColumn>
    <tableColumn id="6" xr3:uid="{221DD61D-0875-4AA3-9653-9DA330A3AAF6}" name="2023/24" dataDxfId="7">
      <calculatedColumnFormula>VLOOKUP($A4&amp;E$3,erpa_data_ethnicity,11,FALSE)</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3C4A2EF-6015-4C61-B1F9-719FA49E64CE}" name="Table261014151617" displayName="Table261014151617" ref="A3:D22" totalsRowShown="0" headerRowDxfId="6" dataDxfId="4" headerRowBorderDxfId="5">
  <tableColumns count="4">
    <tableColumn id="1" xr3:uid="{2931681B-3BF4-45E2-AB98-65036D4FCE80}" name="Ethnic background" dataDxfId="3"/>
    <tableColumn id="5" xr3:uid="{B69ABC26-0DC1-4FA6-A90A-B145F6D26D8E}" name="2021/22" dataDxfId="2">
      <calculatedColumnFormula>VLOOKUP($A4&amp;B$3,nrpa_data_ethnicity,11,FALSE)</calculatedColumnFormula>
    </tableColumn>
    <tableColumn id="4" xr3:uid="{8C4C4CFE-C8F3-4F63-9A33-D9499D60BDC0}" name="2022/23" dataDxfId="1">
      <calculatedColumnFormula>VLOOKUP($A4&amp;C$3,nrpa_data_ethnicity,11,FALSE)</calculatedColumnFormula>
    </tableColumn>
    <tableColumn id="6" xr3:uid="{C4D22CD9-6774-4311-B8EA-390C75F380F2}" name="2023/24" dataDxfId="0">
      <calculatedColumnFormula>VLOOKUP($A4&amp;D$3,nrpa_data_ethnicity,11,FALSE)</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DDF31A3-B792-42CF-AFD8-E4447FEFAFAD}" name="Table27" displayName="Table27" ref="A3:D11" totalsRowShown="0" headerRowDxfId="237" dataDxfId="235" headerRowBorderDxfId="236">
  <tableColumns count="4">
    <tableColumn id="1" xr3:uid="{67C715F1-662C-42AF-B045-C0B4A0D359FE}" name="Year group" dataDxfId="234"/>
    <tableColumn id="3" xr3:uid="{0E12D529-7084-4CAC-BF1D-E93B494DDC61}" name="2020/21" dataDxfId="233">
      <calculatedColumnFormula>VLOOKUP($A4&amp;B$3,ERPA_Data,4,FALSE)</calculatedColumnFormula>
    </tableColumn>
    <tableColumn id="4" xr3:uid="{A717F095-B510-4D08-89E7-742E7C6820F3}" name="2021/22" dataDxfId="232">
      <calculatedColumnFormula>VLOOKUP($A4&amp;C$3,ERPA_Data,4,FALSE)</calculatedColumnFormula>
    </tableColumn>
    <tableColumn id="2" xr3:uid="{F7E0BAE5-0FDC-4AEB-92BA-57D489822A9F}" name="2023/24" dataDxfId="231">
      <calculatedColumnFormula>VLOOKUP($A4&amp;D$3,ERPA_Data,4,FALSE)</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869D633-8EB2-4E92-A4EE-BE0D3FB953E1}" name="Table2789" displayName="Table2789" ref="A3:C11" totalsRowShown="0" headerRowDxfId="230" dataDxfId="228" headerRowBorderDxfId="229">
  <tableColumns count="3">
    <tableColumn id="1" xr3:uid="{6A970099-442D-4BD1-8442-A8C22003E572}" name="Year group" dataDxfId="227"/>
    <tableColumn id="4" xr3:uid="{0863750B-017F-4B74-84F5-2E5F35A1A287}" name="2021/22" dataDxfId="226">
      <calculatedColumnFormula>VLOOKUP($A4&amp;B$3,NRPA_Data,4,FALSE)</calculatedColumnFormula>
    </tableColumn>
    <tableColumn id="2" xr3:uid="{02F31FB5-084F-47F9-8C2B-E8CE7B13C45F}" name="2023/24" dataDxfId="225">
      <calculatedColumnFormula>VLOOKUP($A4&amp;C$3,NRPA_Data,4,FALSE)</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43CE682-3C9E-4E93-8C2F-4A063800795C}" name="Table26" displayName="Table26" ref="A3:F11" totalsRowShown="0" headerRowDxfId="224" dataDxfId="222" headerRowBorderDxfId="223">
  <tableColumns count="6">
    <tableColumn id="1" xr3:uid="{663655C1-4D0A-4113-9D0A-602FC74D68B7}" name="Year group" dataDxfId="221"/>
    <tableColumn id="2" xr3:uid="{2E2B5C9C-C3F0-48D3-A714-6512ACC8AA90}" name="2018/19" dataDxfId="220">
      <calculatedColumnFormula>VLOOKUP("ppa"&amp;$A4&amp;B$3,Sex_Data,7,FALSE)</calculatedColumnFormula>
    </tableColumn>
    <tableColumn id="3" xr3:uid="{61D5AE40-BE6B-4173-AA63-4A9835A27B8B}" name="2020/21" dataDxfId="219">
      <calculatedColumnFormula>VLOOKUP("ppa"&amp;$A4&amp;C$3,Sex_Data,7,FALSE)</calculatedColumnFormula>
    </tableColumn>
    <tableColumn id="5" xr3:uid="{52584F04-497A-456B-9A57-83E4EF5C356D}" name="2021/22" dataDxfId="218">
      <calculatedColumnFormula>VLOOKUP("ppa"&amp;$A4&amp;D$3,Sex_Data,7,FALSE)</calculatedColumnFormula>
    </tableColumn>
    <tableColumn id="4" xr3:uid="{0F934F0A-A613-4F35-BFCD-8335EB203395}" name="2022/23" dataDxfId="217">
      <calculatedColumnFormula>VLOOKUP("ppa"&amp;$A4&amp;E$3,Sex_Data,7,FALSE)</calculatedColumnFormula>
    </tableColumn>
    <tableColumn id="6" xr3:uid="{F24B4FB1-7FB9-4916-8BF4-7CB9CFAF2CA8}" name="2023/24" dataDxfId="216">
      <calculatedColumnFormula>VLOOKUP("ppa"&amp;$A4&amp;F$3,Sex_Data,7,FALSE)</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F192157-1E1D-4C9C-9F5E-E9E3A1008C55}" name="Table2618" displayName="Table2618" ref="A3:F11" totalsRowShown="0" headerRowDxfId="215" dataDxfId="213" headerRowBorderDxfId="214">
  <tableColumns count="6">
    <tableColumn id="1" xr3:uid="{97726B7C-7CB1-48AE-8FF6-5003FE258DC3}" name="Year group" dataDxfId="212"/>
    <tableColumn id="2" xr3:uid="{0B2E3CB3-C9E7-4FF7-B891-87119FE8855D}" name="2018/19" dataDxfId="211">
      <calculatedColumnFormula>VLOOKUP("ppa"&amp;$A4&amp;B$3,Sex_Data,6,FALSE)</calculatedColumnFormula>
    </tableColumn>
    <tableColumn id="3" xr3:uid="{B1493073-3288-49DC-B2CF-E6966F22D84C}" name="2020/21" dataDxfId="210">
      <calculatedColumnFormula>VLOOKUP("ppa"&amp;$A4&amp;C$3,Sex_Data,6,FALSE)</calculatedColumnFormula>
    </tableColumn>
    <tableColumn id="5" xr3:uid="{0E16E866-0600-419F-AB45-AD9444A5A43F}" name="2021/22" dataDxfId="209">
      <calculatedColumnFormula>VLOOKUP("ppa"&amp;$A4&amp;D$3,Sex_Data,6,FALSE)</calculatedColumnFormula>
    </tableColumn>
    <tableColumn id="4" xr3:uid="{230831B0-BFF7-44B0-B67F-4D3C4D6090B1}" name="2022/23" dataDxfId="208">
      <calculatedColumnFormula>VLOOKUP("ppa"&amp;$A4&amp;E$3,Sex_Data,6,FALSE)</calculatedColumnFormula>
    </tableColumn>
    <tableColumn id="6" xr3:uid="{4CEAE38A-D2AE-4097-9BFD-79952359A66E}" name="2023/24" dataDxfId="207">
      <calculatedColumnFormula>VLOOKUP("ppa"&amp;$A4&amp;F$3,Sex_Data,6,FALSE)</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C5D3565-AE03-4546-8C5B-9A66ABCC59E2}" name="Table261819" displayName="Table261819" ref="A3:F11" totalsRowShown="0" headerRowDxfId="206" dataDxfId="204" headerRowBorderDxfId="205">
  <tableColumns count="6">
    <tableColumn id="1" xr3:uid="{8B06DF93-4212-40AE-996B-48D64A0C90B2}" name="Year group" dataDxfId="203"/>
    <tableColumn id="2" xr3:uid="{43ABC8D6-6469-44A5-8C10-C98232E73340}" name="2018/19" dataDxfId="202">
      <calculatedColumnFormula>VLOOKUP("ppa"&amp;$A4&amp;B$3,Sex_Data,5,FALSE)</calculatedColumnFormula>
    </tableColumn>
    <tableColumn id="3" xr3:uid="{4F1A361F-21B8-430C-9CC8-15182B6D92A5}" name="2020/21" dataDxfId="201">
      <calculatedColumnFormula>VLOOKUP("ppa"&amp;$A4&amp;C$3,Sex_Data,5,FALSE)</calculatedColumnFormula>
    </tableColumn>
    <tableColumn id="5" xr3:uid="{0CC4C7FF-C789-495E-B751-03164BFA844B}" name="2021/22" dataDxfId="200">
      <calculatedColumnFormula>VLOOKUP("ppa"&amp;$A4&amp;D$3,Sex_Data,5,FALSE)</calculatedColumnFormula>
    </tableColumn>
    <tableColumn id="4" xr3:uid="{12FAFB63-40FE-4815-BE32-C627F159DB41}" name="2022/23" dataDxfId="199">
      <calculatedColumnFormula>VLOOKUP("ppa"&amp;$A4&amp;E$3,Sex_Data,5,FALSE)</calculatedColumnFormula>
    </tableColumn>
    <tableColumn id="6" xr3:uid="{57DB5EFF-A4D0-4E33-8E34-1A6FD7B8F513}" name="2023/24" dataDxfId="198">
      <calculatedColumnFormula>VLOOKUP("ppa"&amp;$A4&amp;F$3,Sex_Data,5,FALSE)</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7263385-F62A-4FF8-9C20-CEC1C7215AF1}" name="Table267" displayName="Table267" ref="A3:E11" totalsRowShown="0" headerRowDxfId="197" dataDxfId="195" headerRowBorderDxfId="196">
  <tableColumns count="5">
    <tableColumn id="1" xr3:uid="{518AC3FD-A5B2-4D28-975F-D670074CFA96}" name="Year group" dataDxfId="194"/>
    <tableColumn id="3" xr3:uid="{9B0DB240-0A7B-4588-9E4A-B32A6ACB2EFF}" name="2020/21" dataDxfId="193">
      <calculatedColumnFormula>VLOOKUP("wrpa"&amp;$A4&amp;B$3,Sex_Data,7,FALSE)</calculatedColumnFormula>
    </tableColumn>
    <tableColumn id="5" xr3:uid="{1EBF5278-7EB5-4E54-85DD-F291D02ABDF3}" name="2021/22" dataDxfId="192">
      <calculatedColumnFormula>VLOOKUP("wrpa"&amp;$A4&amp;C$3,Sex_Data,7,FALSE)</calculatedColumnFormula>
    </tableColumn>
    <tableColumn id="4" xr3:uid="{332CFD53-3E61-4E27-A1E9-A7FB541D41FD}" name="2022/23" dataDxfId="191">
      <calculatedColumnFormula>VLOOKUP("wrpa"&amp;$A4&amp;D$3,Sex_Data,7,FALSE)</calculatedColumnFormula>
    </tableColumn>
    <tableColumn id="2" xr3:uid="{68339019-E17E-40A0-AFE7-5EBC0DA1C5DD}" name="2023/24" dataDxfId="190">
      <calculatedColumnFormula>VLOOKUP("wrpa"&amp;$A4&amp;E$3,Sex_Data,7,FALSE)</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chool.stats@gov.wales" TargetMode="External"/><Relationship Id="rId1" Type="http://schemas.openxmlformats.org/officeDocument/2006/relationships/hyperlink" Target="https://www.gov.wales/patterns-of-attainment-in-reading-and-numeracy-september-2018-august-2025"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1C2F2-319F-4A2E-A2D8-81C82BD87621}">
  <dimension ref="A1:B7"/>
  <sheetViews>
    <sheetView tabSelected="1" workbookViewId="0"/>
  </sheetViews>
  <sheetFormatPr defaultRowHeight="15.5" x14ac:dyDescent="0.35"/>
  <cols>
    <col min="1" max="1" width="117.69140625" style="10" bestFit="1" customWidth="1"/>
    <col min="2" max="2" width="9.3828125" style="10" customWidth="1"/>
    <col min="3" max="3" width="9.23046875" style="10" customWidth="1"/>
    <col min="4" max="16384" width="9.23046875" style="10"/>
  </cols>
  <sheetData>
    <row r="1" spans="1:2" s="9" customFormat="1" ht="19" x14ac:dyDescent="0.4">
      <c r="A1" s="7" t="s">
        <v>89</v>
      </c>
      <c r="B1" s="8"/>
    </row>
    <row r="2" spans="1:2" s="9" customFormat="1" x14ac:dyDescent="0.35">
      <c r="A2" s="10" t="s">
        <v>90</v>
      </c>
      <c r="B2" s="8"/>
    </row>
    <row r="3" spans="1:2" s="9" customFormat="1" x14ac:dyDescent="0.35">
      <c r="A3" s="46" t="s">
        <v>134</v>
      </c>
      <c r="B3" s="8"/>
    </row>
    <row r="4" spans="1:2" s="9" customFormat="1" x14ac:dyDescent="0.35">
      <c r="A4" s="10" t="s">
        <v>197</v>
      </c>
      <c r="B4" s="11"/>
    </row>
    <row r="5" spans="1:2" s="9" customFormat="1" x14ac:dyDescent="0.35">
      <c r="A5" s="10" t="s">
        <v>9</v>
      </c>
      <c r="B5" s="10"/>
    </row>
    <row r="6" spans="1:2" s="9" customFormat="1" x14ac:dyDescent="0.35">
      <c r="A6" s="12" t="s">
        <v>10</v>
      </c>
      <c r="B6" s="8"/>
    </row>
    <row r="7" spans="1:2" s="9" customFormat="1" x14ac:dyDescent="0.35">
      <c r="A7" s="13" t="s">
        <v>11</v>
      </c>
      <c r="B7" s="10"/>
    </row>
  </sheetData>
  <hyperlinks>
    <hyperlink ref="A3" r:id="rId1" xr:uid="{92267FC8-93B4-4EBE-ACEE-220F2CA2BACC}"/>
    <hyperlink ref="A7" r:id="rId2" xr:uid="{A172652B-9BE2-451B-91D5-C83FCB99F506}"/>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C858C-2089-42C4-AAA9-400A556B9EF3}">
  <dimension ref="A1:F25"/>
  <sheetViews>
    <sheetView workbookViewId="0">
      <selection activeCell="F2" sqref="F2"/>
    </sheetView>
  </sheetViews>
  <sheetFormatPr defaultRowHeight="15.5" x14ac:dyDescent="0.35"/>
  <sheetData>
    <row r="1" spans="1:6" x14ac:dyDescent="0.35">
      <c r="B1" s="1" t="s">
        <v>0</v>
      </c>
      <c r="C1" s="1" t="s">
        <v>1</v>
      </c>
      <c r="D1" s="1" t="s">
        <v>2</v>
      </c>
      <c r="E1" s="1" t="s">
        <v>88</v>
      </c>
      <c r="F1" s="1" t="s">
        <v>130</v>
      </c>
    </row>
    <row r="2" spans="1:6" x14ac:dyDescent="0.35">
      <c r="A2" t="str">
        <f t="shared" ref="A2:A25" si="0">B2&amp;LEFT(C2,4)&amp;"/"&amp;RIGHT(C2,2)</f>
        <v>22021/22</v>
      </c>
      <c r="B2">
        <v>2</v>
      </c>
      <c r="C2" t="s">
        <v>94</v>
      </c>
      <c r="D2">
        <v>1.615578154213011</v>
      </c>
      <c r="E2" t="b">
        <v>1</v>
      </c>
      <c r="F2" t="b">
        <f>D2=Table_4!B4</f>
        <v>1</v>
      </c>
    </row>
    <row r="3" spans="1:6" x14ac:dyDescent="0.35">
      <c r="A3" t="str">
        <f t="shared" si="0"/>
        <v>32021/22</v>
      </c>
      <c r="B3">
        <v>3</v>
      </c>
      <c r="C3" t="s">
        <v>94</v>
      </c>
      <c r="D3">
        <v>-0.23244931150604251</v>
      </c>
      <c r="E3" t="b">
        <v>1</v>
      </c>
      <c r="F3" t="b">
        <f>D3=Table_4!B5</f>
        <v>1</v>
      </c>
    </row>
    <row r="4" spans="1:6" x14ac:dyDescent="0.35">
      <c r="A4" t="str">
        <f t="shared" si="0"/>
        <v>42021/22</v>
      </c>
      <c r="B4">
        <v>4</v>
      </c>
      <c r="C4" t="s">
        <v>94</v>
      </c>
      <c r="D4">
        <v>-1.205744070550167</v>
      </c>
      <c r="E4" t="b">
        <v>1</v>
      </c>
      <c r="F4" t="b">
        <f>D4=Table_4!B6</f>
        <v>1</v>
      </c>
    </row>
    <row r="5" spans="1:6" x14ac:dyDescent="0.35">
      <c r="A5" t="str">
        <f t="shared" si="0"/>
        <v>52021/22</v>
      </c>
      <c r="B5">
        <v>5</v>
      </c>
      <c r="C5" t="s">
        <v>94</v>
      </c>
      <c r="D5">
        <v>-0.71331942163343476</v>
      </c>
      <c r="E5" t="b">
        <v>1</v>
      </c>
      <c r="F5" t="b">
        <f>D5=Table_4!B7</f>
        <v>1</v>
      </c>
    </row>
    <row r="6" spans="1:6" x14ac:dyDescent="0.35">
      <c r="A6" t="str">
        <f t="shared" si="0"/>
        <v>62021/22</v>
      </c>
      <c r="B6">
        <v>6</v>
      </c>
      <c r="C6" t="s">
        <v>94</v>
      </c>
      <c r="D6">
        <v>-1.078716956784493</v>
      </c>
      <c r="E6" t="b">
        <v>1</v>
      </c>
      <c r="F6" t="b">
        <f>D6=Table_4!B8</f>
        <v>1</v>
      </c>
    </row>
    <row r="7" spans="1:6" x14ac:dyDescent="0.35">
      <c r="A7" t="str">
        <f t="shared" si="0"/>
        <v>72021/22</v>
      </c>
      <c r="B7">
        <v>7</v>
      </c>
      <c r="C7" t="s">
        <v>94</v>
      </c>
      <c r="D7">
        <v>-1.1130249121461631</v>
      </c>
      <c r="E7" t="b">
        <v>1</v>
      </c>
      <c r="F7" t="b">
        <f>D7=Table_4!B9</f>
        <v>1</v>
      </c>
    </row>
    <row r="8" spans="1:6" x14ac:dyDescent="0.35">
      <c r="A8" t="str">
        <f t="shared" si="0"/>
        <v>82021/22</v>
      </c>
      <c r="B8">
        <v>8</v>
      </c>
      <c r="C8" t="s">
        <v>94</v>
      </c>
      <c r="D8">
        <v>0.1079856065481814</v>
      </c>
      <c r="E8" t="b">
        <v>1</v>
      </c>
      <c r="F8" t="b">
        <f>D8=Table_4!B10</f>
        <v>1</v>
      </c>
    </row>
    <row r="9" spans="1:6" x14ac:dyDescent="0.35">
      <c r="A9" t="str">
        <f t="shared" si="0"/>
        <v>92021/22</v>
      </c>
      <c r="B9">
        <v>9</v>
      </c>
      <c r="C9" t="s">
        <v>94</v>
      </c>
      <c r="D9">
        <v>0.6499412730357742</v>
      </c>
      <c r="E9" t="b">
        <v>1</v>
      </c>
      <c r="F9" t="b">
        <f>D9=Table_4!B11</f>
        <v>1</v>
      </c>
    </row>
    <row r="10" spans="1:6" x14ac:dyDescent="0.35">
      <c r="A10" t="str">
        <f t="shared" si="0"/>
        <v>22023/24</v>
      </c>
      <c r="B10">
        <v>2</v>
      </c>
      <c r="C10" t="s">
        <v>95</v>
      </c>
      <c r="D10">
        <v>0.37568193655748328</v>
      </c>
      <c r="E10" t="b">
        <v>1</v>
      </c>
      <c r="F10" t="b">
        <f>D10=Table_4!C4</f>
        <v>1</v>
      </c>
    </row>
    <row r="11" spans="1:6" x14ac:dyDescent="0.35">
      <c r="A11" t="str">
        <f t="shared" si="0"/>
        <v>32023/24</v>
      </c>
      <c r="B11">
        <v>3</v>
      </c>
      <c r="C11" t="s">
        <v>95</v>
      </c>
      <c r="D11">
        <v>2.1057737496820188</v>
      </c>
      <c r="E11" t="b">
        <v>1</v>
      </c>
      <c r="F11" t="b">
        <f>D11=Table_4!C5</f>
        <v>1</v>
      </c>
    </row>
    <row r="12" spans="1:6" x14ac:dyDescent="0.35">
      <c r="A12" t="str">
        <f t="shared" si="0"/>
        <v>42023/24</v>
      </c>
      <c r="B12">
        <v>4</v>
      </c>
      <c r="C12" t="s">
        <v>95</v>
      </c>
      <c r="D12">
        <v>2.1604258249412549</v>
      </c>
      <c r="E12" t="b">
        <v>1</v>
      </c>
      <c r="F12" t="b">
        <f>D12=Table_4!C6</f>
        <v>1</v>
      </c>
    </row>
    <row r="13" spans="1:6" x14ac:dyDescent="0.35">
      <c r="A13" t="str">
        <f t="shared" si="0"/>
        <v>52023/24</v>
      </c>
      <c r="B13">
        <v>5</v>
      </c>
      <c r="C13" t="s">
        <v>95</v>
      </c>
      <c r="D13">
        <v>2.245814280508291</v>
      </c>
      <c r="E13" t="b">
        <v>1</v>
      </c>
      <c r="F13" t="b">
        <f>D13=Table_4!C7</f>
        <v>1</v>
      </c>
    </row>
    <row r="14" spans="1:6" x14ac:dyDescent="0.35">
      <c r="A14" t="str">
        <f t="shared" si="0"/>
        <v>62023/24</v>
      </c>
      <c r="B14">
        <v>6</v>
      </c>
      <c r="C14" t="s">
        <v>95</v>
      </c>
      <c r="D14">
        <v>3.3780597263200729</v>
      </c>
      <c r="E14" t="b">
        <v>1</v>
      </c>
      <c r="F14" t="b">
        <f>D14=Table_4!C8</f>
        <v>1</v>
      </c>
    </row>
    <row r="15" spans="1:6" x14ac:dyDescent="0.35">
      <c r="A15" t="str">
        <f t="shared" si="0"/>
        <v>72023/24</v>
      </c>
      <c r="B15">
        <v>7</v>
      </c>
      <c r="C15" t="s">
        <v>95</v>
      </c>
      <c r="D15">
        <v>2.425773903476987</v>
      </c>
      <c r="E15" t="b">
        <v>1</v>
      </c>
      <c r="F15" t="b">
        <f>D15=Table_4!C9</f>
        <v>1</v>
      </c>
    </row>
    <row r="16" spans="1:6" x14ac:dyDescent="0.35">
      <c r="A16" t="str">
        <f t="shared" si="0"/>
        <v>82023/24</v>
      </c>
      <c r="B16">
        <v>8</v>
      </c>
      <c r="C16" t="s">
        <v>95</v>
      </c>
      <c r="D16">
        <v>1.0542279495756881</v>
      </c>
      <c r="E16" t="b">
        <v>1</v>
      </c>
      <c r="F16" t="b">
        <f>D16=Table_4!C10</f>
        <v>1</v>
      </c>
    </row>
    <row r="17" spans="1:6" x14ac:dyDescent="0.35">
      <c r="A17" t="str">
        <f t="shared" si="0"/>
        <v>92023/24</v>
      </c>
      <c r="B17">
        <v>9</v>
      </c>
      <c r="C17" t="s">
        <v>95</v>
      </c>
      <c r="D17">
        <v>-1.2467024266799549</v>
      </c>
      <c r="E17" t="b">
        <v>1</v>
      </c>
      <c r="F17" t="b">
        <f>D17=Table_4!C11</f>
        <v>1</v>
      </c>
    </row>
    <row r="18" spans="1:6" x14ac:dyDescent="0.35">
      <c r="A18" t="str">
        <f t="shared" si="0"/>
        <v>22024/25</v>
      </c>
      <c r="B18">
        <v>2</v>
      </c>
      <c r="C18" t="s">
        <v>96</v>
      </c>
      <c r="D18">
        <v>-5.7079364567000059</v>
      </c>
      <c r="E18" t="b">
        <v>1</v>
      </c>
      <c r="F18" t="b">
        <f>D18=Table_4!D4</f>
        <v>1</v>
      </c>
    </row>
    <row r="19" spans="1:6" x14ac:dyDescent="0.35">
      <c r="A19" t="str">
        <f t="shared" si="0"/>
        <v>32024/25</v>
      </c>
      <c r="B19">
        <v>3</v>
      </c>
      <c r="C19" t="s">
        <v>96</v>
      </c>
      <c r="D19">
        <v>-0.64462629691797046</v>
      </c>
      <c r="E19" t="b">
        <v>1</v>
      </c>
      <c r="F19" t="b">
        <f>D19=Table_4!D5</f>
        <v>1</v>
      </c>
    </row>
    <row r="20" spans="1:6" x14ac:dyDescent="0.35">
      <c r="A20" t="str">
        <f t="shared" si="0"/>
        <v>42024/25</v>
      </c>
      <c r="B20">
        <v>4</v>
      </c>
      <c r="C20" t="s">
        <v>96</v>
      </c>
      <c r="D20">
        <v>1.024093321344556</v>
      </c>
      <c r="E20" t="b">
        <v>1</v>
      </c>
      <c r="F20" t="b">
        <f>D20=Table_4!D6</f>
        <v>1</v>
      </c>
    </row>
    <row r="21" spans="1:6" x14ac:dyDescent="0.35">
      <c r="A21" t="str">
        <f t="shared" si="0"/>
        <v>52024/25</v>
      </c>
      <c r="B21">
        <v>5</v>
      </c>
      <c r="C21" t="s">
        <v>96</v>
      </c>
      <c r="D21">
        <v>1.658074128484617</v>
      </c>
      <c r="E21" t="b">
        <v>1</v>
      </c>
      <c r="F21" t="b">
        <f>D21=Table_4!D7</f>
        <v>1</v>
      </c>
    </row>
    <row r="22" spans="1:6" x14ac:dyDescent="0.35">
      <c r="A22" t="str">
        <f t="shared" si="0"/>
        <v>62024/25</v>
      </c>
      <c r="B22">
        <v>6</v>
      </c>
      <c r="C22" t="s">
        <v>96</v>
      </c>
      <c r="D22">
        <v>3.59432823668782</v>
      </c>
      <c r="E22" t="b">
        <v>1</v>
      </c>
      <c r="F22" t="b">
        <f>D22=Table_4!D8</f>
        <v>1</v>
      </c>
    </row>
    <row r="23" spans="1:6" x14ac:dyDescent="0.35">
      <c r="A23" t="str">
        <f t="shared" si="0"/>
        <v>72024/25</v>
      </c>
      <c r="B23">
        <v>7</v>
      </c>
      <c r="C23" t="s">
        <v>96</v>
      </c>
      <c r="D23">
        <v>7.0080440472792596</v>
      </c>
      <c r="E23" t="b">
        <v>1</v>
      </c>
      <c r="F23" t="b">
        <f>D23=Table_4!D9</f>
        <v>1</v>
      </c>
    </row>
    <row r="24" spans="1:6" x14ac:dyDescent="0.35">
      <c r="A24" t="str">
        <f t="shared" si="0"/>
        <v>82024/25</v>
      </c>
      <c r="B24">
        <v>8</v>
      </c>
      <c r="C24" t="s">
        <v>96</v>
      </c>
      <c r="D24">
        <v>4.1970715522092883</v>
      </c>
      <c r="E24" t="b">
        <v>1</v>
      </c>
      <c r="F24" t="b">
        <f>D24=Table_4!D10</f>
        <v>1</v>
      </c>
    </row>
    <row r="25" spans="1:6" x14ac:dyDescent="0.35">
      <c r="A25" t="str">
        <f t="shared" si="0"/>
        <v>92024/25</v>
      </c>
      <c r="B25">
        <v>9</v>
      </c>
      <c r="C25" t="s">
        <v>96</v>
      </c>
      <c r="D25">
        <v>3.5695960985666559</v>
      </c>
      <c r="E25" t="b">
        <v>1</v>
      </c>
      <c r="F25" t="b">
        <f>D25=Table_4!D11</f>
        <v>1</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E2BF8-EC0F-4754-BB33-04870446430F}">
  <sheetPr>
    <tabColor rgb="FF92D050"/>
  </sheetPr>
  <dimension ref="A1:D11"/>
  <sheetViews>
    <sheetView workbookViewId="0">
      <selection activeCell="F16" sqref="F16"/>
    </sheetView>
  </sheetViews>
  <sheetFormatPr defaultRowHeight="15.5" x14ac:dyDescent="0.35"/>
  <cols>
    <col min="1" max="1" width="11.23046875" style="3" customWidth="1"/>
    <col min="2" max="2" width="8.921875" style="3" customWidth="1"/>
    <col min="3" max="16384" width="9.23046875" style="3"/>
  </cols>
  <sheetData>
    <row r="1" spans="1:4" ht="19" x14ac:dyDescent="0.4">
      <c r="A1" s="2" t="s">
        <v>99</v>
      </c>
    </row>
    <row r="2" spans="1:4" x14ac:dyDescent="0.35">
      <c r="A2" s="3" t="s">
        <v>3</v>
      </c>
    </row>
    <row r="3" spans="1:4" x14ac:dyDescent="0.35">
      <c r="A3" s="4" t="s">
        <v>4</v>
      </c>
      <c r="B3" s="5" t="s">
        <v>6</v>
      </c>
      <c r="C3" s="23" t="s">
        <v>35</v>
      </c>
      <c r="D3" s="23" t="s">
        <v>91</v>
      </c>
    </row>
    <row r="4" spans="1:4" x14ac:dyDescent="0.35">
      <c r="A4" s="3">
        <v>2</v>
      </c>
      <c r="B4" s="6">
        <f t="shared" ref="B4:D11" si="0">VLOOKUP($A4&amp;B$3,NRPA_Data,4,FALSE)</f>
        <v>1.615578154213011</v>
      </c>
      <c r="C4" s="6">
        <f t="shared" si="0"/>
        <v>0.37568193655748328</v>
      </c>
      <c r="D4" s="6">
        <f t="shared" si="0"/>
        <v>-5.7079364567000059</v>
      </c>
    </row>
    <row r="5" spans="1:4" x14ac:dyDescent="0.35">
      <c r="A5" s="3">
        <v>3</v>
      </c>
      <c r="B5" s="6">
        <f t="shared" si="0"/>
        <v>-0.23244931150604251</v>
      </c>
      <c r="C5" s="6">
        <f t="shared" si="0"/>
        <v>2.1057737496820188</v>
      </c>
      <c r="D5" s="6">
        <f t="shared" si="0"/>
        <v>-0.64462629691797046</v>
      </c>
    </row>
    <row r="6" spans="1:4" x14ac:dyDescent="0.35">
      <c r="A6" s="3">
        <v>4</v>
      </c>
      <c r="B6" s="6">
        <f t="shared" si="0"/>
        <v>-1.205744070550167</v>
      </c>
      <c r="C6" s="6">
        <f t="shared" si="0"/>
        <v>2.1604258249412549</v>
      </c>
      <c r="D6" s="6">
        <f t="shared" si="0"/>
        <v>1.024093321344556</v>
      </c>
    </row>
    <row r="7" spans="1:4" x14ac:dyDescent="0.35">
      <c r="A7" s="3">
        <v>5</v>
      </c>
      <c r="B7" s="6">
        <f t="shared" si="0"/>
        <v>-0.71331942163343476</v>
      </c>
      <c r="C7" s="6">
        <f t="shared" si="0"/>
        <v>2.245814280508291</v>
      </c>
      <c r="D7" s="6">
        <f t="shared" si="0"/>
        <v>1.658074128484617</v>
      </c>
    </row>
    <row r="8" spans="1:4" x14ac:dyDescent="0.35">
      <c r="A8" s="3">
        <v>6</v>
      </c>
      <c r="B8" s="6">
        <f t="shared" si="0"/>
        <v>-1.078716956784493</v>
      </c>
      <c r="C8" s="6">
        <f t="shared" si="0"/>
        <v>3.3780597263200729</v>
      </c>
      <c r="D8" s="6">
        <f t="shared" si="0"/>
        <v>3.59432823668782</v>
      </c>
    </row>
    <row r="9" spans="1:4" x14ac:dyDescent="0.35">
      <c r="A9" s="3">
        <v>7</v>
      </c>
      <c r="B9" s="6">
        <f t="shared" si="0"/>
        <v>-1.1130249121461631</v>
      </c>
      <c r="C9" s="6">
        <f t="shared" si="0"/>
        <v>2.425773903476987</v>
      </c>
      <c r="D9" s="6">
        <f t="shared" si="0"/>
        <v>7.0080440472792596</v>
      </c>
    </row>
    <row r="10" spans="1:4" x14ac:dyDescent="0.35">
      <c r="A10" s="3">
        <v>8</v>
      </c>
      <c r="B10" s="6">
        <f t="shared" si="0"/>
        <v>0.1079856065481814</v>
      </c>
      <c r="C10" s="6">
        <f t="shared" si="0"/>
        <v>1.0542279495756881</v>
      </c>
      <c r="D10" s="6">
        <f t="shared" si="0"/>
        <v>4.1970715522092883</v>
      </c>
    </row>
    <row r="11" spans="1:4" x14ac:dyDescent="0.35">
      <c r="A11" s="3">
        <v>9</v>
      </c>
      <c r="B11" s="6">
        <f t="shared" si="0"/>
        <v>0.6499412730357742</v>
      </c>
      <c r="C11" s="6">
        <f t="shared" si="0"/>
        <v>-1.2467024266799549</v>
      </c>
      <c r="D11" s="6">
        <f t="shared" si="0"/>
        <v>3.5695960985666559</v>
      </c>
    </row>
  </sheetData>
  <pageMargins left="0.7" right="0.7" top="0.75" bottom="0.75" header="0.3" footer="0.3"/>
  <pageSetup paperSize="9" orientation="portrait" r:id="rId1"/>
  <ignoredErrors>
    <ignoredError sqref="B4" calculatedColumn="1"/>
  </ignoredErrors>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ECB6A-070B-431D-9812-46D362F0A374}">
  <dimension ref="A1:O161"/>
  <sheetViews>
    <sheetView workbookViewId="0">
      <selection activeCell="F2" sqref="F2"/>
    </sheetView>
  </sheetViews>
  <sheetFormatPr defaultRowHeight="15.5" x14ac:dyDescent="0.35"/>
  <cols>
    <col min="1" max="1" width="14.53515625" bestFit="1" customWidth="1"/>
  </cols>
  <sheetData>
    <row r="1" spans="1:15" s="1" customFormat="1" ht="14.5" x14ac:dyDescent="0.35">
      <c r="B1" s="1" t="s">
        <v>23</v>
      </c>
      <c r="C1" s="1" t="s">
        <v>1</v>
      </c>
      <c r="D1" s="1" t="s">
        <v>0</v>
      </c>
      <c r="E1" s="1" t="s">
        <v>24</v>
      </c>
      <c r="F1" s="1" t="s">
        <v>25</v>
      </c>
      <c r="G1" s="1" t="s">
        <v>26</v>
      </c>
      <c r="H1" s="1" t="s">
        <v>88</v>
      </c>
      <c r="I1" s="1" t="s">
        <v>130</v>
      </c>
      <c r="N1" s="1" t="s">
        <v>131</v>
      </c>
      <c r="O1" s="1" t="s">
        <v>132</v>
      </c>
    </row>
    <row r="2" spans="1:15" x14ac:dyDescent="0.35">
      <c r="A2" t="str">
        <f>B2&amp;D2&amp;LEFT(C2,4)&amp;"/"&amp;RIGHT(C2,2)</f>
        <v>wrpa22020/21</v>
      </c>
      <c r="B2" t="s">
        <v>30</v>
      </c>
      <c r="C2" t="s">
        <v>93</v>
      </c>
      <c r="D2">
        <v>2</v>
      </c>
      <c r="E2">
        <v>8.5366856553581592</v>
      </c>
      <c r="F2">
        <v>1.4758797563909261</v>
      </c>
      <c r="G2">
        <v>7.0608058989672333</v>
      </c>
      <c r="H2" t="b">
        <v>1</v>
      </c>
      <c r="I2" t="b">
        <f>G2=Table_6a!B4</f>
        <v>1</v>
      </c>
      <c r="J2" t="b">
        <v>1</v>
      </c>
      <c r="K2" t="b">
        <v>1</v>
      </c>
      <c r="L2" t="b">
        <v>1</v>
      </c>
      <c r="M2" t="b">
        <v>1</v>
      </c>
      <c r="N2" t="b">
        <f>F2=Table_6b!B4</f>
        <v>1</v>
      </c>
      <c r="O2" t="b">
        <f>E2=Table_6c!B4</f>
        <v>1</v>
      </c>
    </row>
    <row r="3" spans="1:15" x14ac:dyDescent="0.35">
      <c r="A3" t="str">
        <f t="shared" ref="A3:A66" si="0">B3&amp;D3&amp;LEFT(C3,4)&amp;"/"&amp;RIGHT(C3,2)</f>
        <v>wrpa32020/21</v>
      </c>
      <c r="B3" t="s">
        <v>30</v>
      </c>
      <c r="C3" t="s">
        <v>93</v>
      </c>
      <c r="D3">
        <v>3</v>
      </c>
      <c r="E3">
        <v>11.572230710882049</v>
      </c>
      <c r="F3">
        <v>2.9421937983973638</v>
      </c>
      <c r="G3">
        <v>8.6300369124846892</v>
      </c>
      <c r="H3" t="b">
        <v>1</v>
      </c>
      <c r="I3" t="b">
        <f>G3=Table_6a!B5</f>
        <v>1</v>
      </c>
      <c r="J3" t="b">
        <v>1</v>
      </c>
      <c r="K3" t="b">
        <v>1</v>
      </c>
      <c r="L3" t="b">
        <v>1</v>
      </c>
      <c r="M3" t="b">
        <v>1</v>
      </c>
      <c r="N3" t="b">
        <f>F3=Table_6b!B5</f>
        <v>1</v>
      </c>
      <c r="O3" t="b">
        <f>E3=Table_6c!B5</f>
        <v>1</v>
      </c>
    </row>
    <row r="4" spans="1:15" x14ac:dyDescent="0.35">
      <c r="A4" t="str">
        <f t="shared" si="0"/>
        <v>wrpa42020/21</v>
      </c>
      <c r="B4" t="s">
        <v>30</v>
      </c>
      <c r="C4" t="s">
        <v>93</v>
      </c>
      <c r="D4">
        <v>4</v>
      </c>
      <c r="E4">
        <v>14.44257014384041</v>
      </c>
      <c r="F4">
        <v>5.9634079716078041</v>
      </c>
      <c r="G4">
        <v>8.479162172232602</v>
      </c>
      <c r="H4" t="b">
        <v>1</v>
      </c>
      <c r="I4" t="b">
        <f>G4=Table_6a!B6</f>
        <v>1</v>
      </c>
      <c r="J4" t="b">
        <v>1</v>
      </c>
      <c r="K4" t="b">
        <v>1</v>
      </c>
      <c r="L4" t="b">
        <v>1</v>
      </c>
      <c r="M4" t="b">
        <v>1</v>
      </c>
      <c r="N4" t="b">
        <f>F4=Table_6b!B6</f>
        <v>1</v>
      </c>
      <c r="O4" t="b">
        <f>E4=Table_6c!B6</f>
        <v>1</v>
      </c>
    </row>
    <row r="5" spans="1:15" x14ac:dyDescent="0.35">
      <c r="A5" t="str">
        <f t="shared" si="0"/>
        <v>wrpa52020/21</v>
      </c>
      <c r="B5" t="s">
        <v>30</v>
      </c>
      <c r="C5" t="s">
        <v>93</v>
      </c>
      <c r="D5">
        <v>5</v>
      </c>
      <c r="E5">
        <v>15.103873163557511</v>
      </c>
      <c r="F5">
        <v>6.2533516884685536</v>
      </c>
      <c r="G5">
        <v>8.8505214750889589</v>
      </c>
      <c r="H5" t="b">
        <v>1</v>
      </c>
      <c r="I5" t="b">
        <f>G5=Table_6a!B7</f>
        <v>1</v>
      </c>
      <c r="J5" t="b">
        <v>1</v>
      </c>
      <c r="K5" t="b">
        <v>1</v>
      </c>
      <c r="L5" t="b">
        <v>1</v>
      </c>
      <c r="M5" t="b">
        <v>1</v>
      </c>
      <c r="N5" t="b">
        <f>F5=Table_6b!B7</f>
        <v>1</v>
      </c>
      <c r="O5" t="b">
        <f>E5=Table_6c!B7</f>
        <v>1</v>
      </c>
    </row>
    <row r="6" spans="1:15" x14ac:dyDescent="0.35">
      <c r="A6" t="str">
        <f t="shared" si="0"/>
        <v>wrpa62020/21</v>
      </c>
      <c r="B6" t="s">
        <v>30</v>
      </c>
      <c r="C6" t="s">
        <v>93</v>
      </c>
      <c r="D6">
        <v>6</v>
      </c>
      <c r="E6">
        <v>18.575489515249529</v>
      </c>
      <c r="F6">
        <v>6.4552927352408567</v>
      </c>
      <c r="G6">
        <v>12.12019678000868</v>
      </c>
      <c r="H6" t="b">
        <v>1</v>
      </c>
      <c r="I6" t="b">
        <f>G6=Table_6a!B8</f>
        <v>1</v>
      </c>
      <c r="J6" t="b">
        <v>1</v>
      </c>
      <c r="K6" t="b">
        <v>1</v>
      </c>
      <c r="L6" t="b">
        <v>1</v>
      </c>
      <c r="M6" t="b">
        <v>1</v>
      </c>
      <c r="N6" t="b">
        <f>F6=Table_6b!B8</f>
        <v>1</v>
      </c>
      <c r="O6" t="b">
        <f>E6=Table_6c!B8</f>
        <v>1</v>
      </c>
    </row>
    <row r="7" spans="1:15" x14ac:dyDescent="0.35">
      <c r="A7" t="str">
        <f t="shared" si="0"/>
        <v>wrpa72020/21</v>
      </c>
      <c r="B7" t="s">
        <v>30</v>
      </c>
      <c r="C7" t="s">
        <v>93</v>
      </c>
      <c r="D7">
        <v>7</v>
      </c>
      <c r="E7">
        <v>28.277686042635722</v>
      </c>
      <c r="F7">
        <v>6.4366349386818129</v>
      </c>
      <c r="G7">
        <v>21.841051103953909</v>
      </c>
      <c r="H7" t="b">
        <v>1</v>
      </c>
      <c r="I7" t="b">
        <f>G7=Table_6a!B9</f>
        <v>1</v>
      </c>
      <c r="J7" t="b">
        <v>1</v>
      </c>
      <c r="K7" t="b">
        <v>1</v>
      </c>
      <c r="L7" t="b">
        <v>1</v>
      </c>
      <c r="M7" t="b">
        <v>1</v>
      </c>
      <c r="N7" t="b">
        <f>F7=Table_6b!B9</f>
        <v>1</v>
      </c>
      <c r="O7" t="b">
        <f>E7=Table_6c!B9</f>
        <v>1</v>
      </c>
    </row>
    <row r="8" spans="1:15" x14ac:dyDescent="0.35">
      <c r="A8" t="str">
        <f t="shared" si="0"/>
        <v>wrpa82020/21</v>
      </c>
      <c r="B8" t="s">
        <v>30</v>
      </c>
      <c r="C8" t="s">
        <v>93</v>
      </c>
      <c r="D8">
        <v>8</v>
      </c>
      <c r="E8">
        <v>35.485072928829531</v>
      </c>
      <c r="F8">
        <v>14.184590951189991</v>
      </c>
      <c r="G8">
        <v>21.300481977639539</v>
      </c>
      <c r="H8" t="b">
        <v>1</v>
      </c>
      <c r="I8" t="b">
        <f>G8=Table_6a!B10</f>
        <v>1</v>
      </c>
      <c r="J8" t="b">
        <v>1</v>
      </c>
      <c r="K8" t="b">
        <v>1</v>
      </c>
      <c r="L8" t="b">
        <v>1</v>
      </c>
      <c r="M8" t="b">
        <v>1</v>
      </c>
      <c r="N8" t="b">
        <f>F8=Table_6b!B10</f>
        <v>1</v>
      </c>
      <c r="O8" t="b">
        <f>E8=Table_6c!B10</f>
        <v>1</v>
      </c>
    </row>
    <row r="9" spans="1:15" x14ac:dyDescent="0.35">
      <c r="A9" t="str">
        <f t="shared" si="0"/>
        <v>wrpa92020/21</v>
      </c>
      <c r="B9" t="s">
        <v>30</v>
      </c>
      <c r="C9" t="s">
        <v>93</v>
      </c>
      <c r="D9">
        <v>9</v>
      </c>
      <c r="E9">
        <v>32.960895852883098</v>
      </c>
      <c r="F9">
        <v>14.568105219367871</v>
      </c>
      <c r="G9">
        <v>18.392790633515229</v>
      </c>
      <c r="H9" t="b">
        <v>1</v>
      </c>
      <c r="I9" t="b">
        <f>G9=Table_6a!B11</f>
        <v>1</v>
      </c>
      <c r="J9" t="b">
        <v>1</v>
      </c>
      <c r="K9" t="b">
        <v>1</v>
      </c>
      <c r="L9" t="b">
        <v>1</v>
      </c>
      <c r="M9" t="b">
        <v>1</v>
      </c>
      <c r="N9" t="b">
        <f>F9=Table_6b!B11</f>
        <v>1</v>
      </c>
      <c r="O9" t="b">
        <f>E9=Table_6c!B11</f>
        <v>1</v>
      </c>
    </row>
    <row r="10" spans="1:15" x14ac:dyDescent="0.35">
      <c r="A10" t="str">
        <f t="shared" si="0"/>
        <v>wrpa22021/22</v>
      </c>
      <c r="B10" t="s">
        <v>30</v>
      </c>
      <c r="C10" t="s">
        <v>94</v>
      </c>
      <c r="D10">
        <v>2</v>
      </c>
      <c r="E10">
        <v>9.3195124166627643</v>
      </c>
      <c r="F10">
        <v>3.5355986138841509</v>
      </c>
      <c r="G10">
        <v>5.7839138027786126</v>
      </c>
      <c r="H10" t="b">
        <v>1</v>
      </c>
      <c r="I10" t="b">
        <f>G10=Table_6a!C4</f>
        <v>1</v>
      </c>
      <c r="J10" t="b">
        <v>1</v>
      </c>
      <c r="K10" t="b">
        <v>1</v>
      </c>
      <c r="L10" t="b">
        <v>1</v>
      </c>
      <c r="M10" t="b">
        <v>1</v>
      </c>
      <c r="N10" t="b">
        <f>F10=Table_6b!C4</f>
        <v>1</v>
      </c>
      <c r="O10" t="b">
        <f>E10=Table_6c!C4</f>
        <v>1</v>
      </c>
    </row>
    <row r="11" spans="1:15" x14ac:dyDescent="0.35">
      <c r="A11" t="str">
        <f t="shared" si="0"/>
        <v>wrpa32021/22</v>
      </c>
      <c r="B11" t="s">
        <v>30</v>
      </c>
      <c r="C11" t="s">
        <v>94</v>
      </c>
      <c r="D11">
        <v>3</v>
      </c>
      <c r="E11">
        <v>8.5705681099521556</v>
      </c>
      <c r="F11">
        <v>-0.12783404504140661</v>
      </c>
      <c r="G11">
        <v>8.6984021549935626</v>
      </c>
      <c r="H11" t="b">
        <v>1</v>
      </c>
      <c r="I11" t="b">
        <f>G11=Table_6a!C5</f>
        <v>1</v>
      </c>
      <c r="J11" t="b">
        <v>1</v>
      </c>
      <c r="K11" t="b">
        <v>1</v>
      </c>
      <c r="L11" t="b">
        <v>1</v>
      </c>
      <c r="M11" t="b">
        <v>1</v>
      </c>
      <c r="N11" t="b">
        <f>F11=Table_6b!C5</f>
        <v>1</v>
      </c>
      <c r="O11" t="b">
        <f>E11=Table_6c!C5</f>
        <v>1</v>
      </c>
    </row>
    <row r="12" spans="1:15" x14ac:dyDescent="0.35">
      <c r="A12" t="str">
        <f t="shared" si="0"/>
        <v>wrpa42021/22</v>
      </c>
      <c r="B12" t="s">
        <v>30</v>
      </c>
      <c r="C12" t="s">
        <v>94</v>
      </c>
      <c r="D12">
        <v>4</v>
      </c>
      <c r="E12">
        <v>9.3885915056766898</v>
      </c>
      <c r="F12">
        <v>2.4078776981382179</v>
      </c>
      <c r="G12">
        <v>6.9807138075384714</v>
      </c>
      <c r="H12" t="b">
        <v>1</v>
      </c>
      <c r="I12" t="b">
        <f>G12=Table_6a!C6</f>
        <v>1</v>
      </c>
      <c r="J12" t="b">
        <v>1</v>
      </c>
      <c r="K12" t="b">
        <v>1</v>
      </c>
      <c r="L12" t="b">
        <v>1</v>
      </c>
      <c r="M12" t="b">
        <v>1</v>
      </c>
      <c r="N12" t="b">
        <f>F12=Table_6b!C6</f>
        <v>1</v>
      </c>
      <c r="O12" t="b">
        <f>E12=Table_6c!C6</f>
        <v>1</v>
      </c>
    </row>
    <row r="13" spans="1:15" x14ac:dyDescent="0.35">
      <c r="A13" t="str">
        <f t="shared" si="0"/>
        <v>wrpa52021/22</v>
      </c>
      <c r="B13" t="s">
        <v>30</v>
      </c>
      <c r="C13" t="s">
        <v>94</v>
      </c>
      <c r="D13">
        <v>5</v>
      </c>
      <c r="E13">
        <v>9.9336368144349727</v>
      </c>
      <c r="F13">
        <v>2.301782750864342</v>
      </c>
      <c r="G13">
        <v>7.6318540635706302</v>
      </c>
      <c r="H13" t="b">
        <v>1</v>
      </c>
      <c r="I13" t="b">
        <f>G13=Table_6a!C7</f>
        <v>1</v>
      </c>
      <c r="J13" t="b">
        <v>1</v>
      </c>
      <c r="K13" t="b">
        <v>1</v>
      </c>
      <c r="L13" t="b">
        <v>1</v>
      </c>
      <c r="M13" t="b">
        <v>1</v>
      </c>
      <c r="N13" t="b">
        <f>F13=Table_6b!C7</f>
        <v>1</v>
      </c>
      <c r="O13" t="b">
        <f>E13=Table_6c!C7</f>
        <v>1</v>
      </c>
    </row>
    <row r="14" spans="1:15" x14ac:dyDescent="0.35">
      <c r="A14" t="str">
        <f t="shared" si="0"/>
        <v>wrpa62021/22</v>
      </c>
      <c r="B14" t="s">
        <v>30</v>
      </c>
      <c r="C14" t="s">
        <v>94</v>
      </c>
      <c r="D14">
        <v>6</v>
      </c>
      <c r="E14">
        <v>13.38845268031972</v>
      </c>
      <c r="F14">
        <v>2.2603498163709181</v>
      </c>
      <c r="G14">
        <v>11.128102863948801</v>
      </c>
      <c r="H14" t="b">
        <v>1</v>
      </c>
      <c r="I14" t="b">
        <f>G14=Table_6a!C8</f>
        <v>1</v>
      </c>
      <c r="J14" t="b">
        <v>1</v>
      </c>
      <c r="K14" t="b">
        <v>1</v>
      </c>
      <c r="L14" t="b">
        <v>1</v>
      </c>
      <c r="M14" t="b">
        <v>1</v>
      </c>
      <c r="N14" t="b">
        <f>F14=Table_6b!C8</f>
        <v>1</v>
      </c>
      <c r="O14" t="b">
        <f>E14=Table_6c!C8</f>
        <v>1</v>
      </c>
    </row>
    <row r="15" spans="1:15" x14ac:dyDescent="0.35">
      <c r="A15" t="str">
        <f t="shared" si="0"/>
        <v>wrpa72021/22</v>
      </c>
      <c r="B15" t="s">
        <v>30</v>
      </c>
      <c r="C15" t="s">
        <v>94</v>
      </c>
      <c r="D15">
        <v>7</v>
      </c>
      <c r="E15">
        <v>14.11948736955179</v>
      </c>
      <c r="F15">
        <v>-0.58417500667601263</v>
      </c>
      <c r="G15">
        <v>14.703662376227809</v>
      </c>
      <c r="H15" t="b">
        <v>1</v>
      </c>
      <c r="I15" t="b">
        <f>G15=Table_6a!C9</f>
        <v>1</v>
      </c>
      <c r="J15" t="b">
        <v>1</v>
      </c>
      <c r="K15" t="b">
        <v>1</v>
      </c>
      <c r="L15" t="b">
        <v>1</v>
      </c>
      <c r="M15" t="b">
        <v>1</v>
      </c>
      <c r="N15" t="b">
        <f>F15=Table_6b!C9</f>
        <v>1</v>
      </c>
      <c r="O15" t="b">
        <f>E15=Table_6c!C9</f>
        <v>1</v>
      </c>
    </row>
    <row r="16" spans="1:15" x14ac:dyDescent="0.35">
      <c r="A16" t="str">
        <f t="shared" si="0"/>
        <v>wrpa82021/22</v>
      </c>
      <c r="B16" t="s">
        <v>30</v>
      </c>
      <c r="C16" t="s">
        <v>94</v>
      </c>
      <c r="D16">
        <v>8</v>
      </c>
      <c r="E16">
        <v>23.200987817838278</v>
      </c>
      <c r="F16">
        <v>0.64130146060361815</v>
      </c>
      <c r="G16">
        <v>22.559686357234661</v>
      </c>
      <c r="H16" t="b">
        <v>1</v>
      </c>
      <c r="I16" t="b">
        <f>G16=Table_6a!C10</f>
        <v>1</v>
      </c>
      <c r="J16" t="b">
        <v>1</v>
      </c>
      <c r="K16" t="b">
        <v>1</v>
      </c>
      <c r="L16" t="b">
        <v>1</v>
      </c>
      <c r="M16" t="b">
        <v>1</v>
      </c>
      <c r="N16" t="b">
        <f>F16=Table_6b!C10</f>
        <v>1</v>
      </c>
      <c r="O16" t="b">
        <f>E16=Table_6c!C10</f>
        <v>1</v>
      </c>
    </row>
    <row r="17" spans="1:15" x14ac:dyDescent="0.35">
      <c r="A17" t="str">
        <f t="shared" si="0"/>
        <v>wrpa92021/22</v>
      </c>
      <c r="B17" t="s">
        <v>30</v>
      </c>
      <c r="C17" t="s">
        <v>94</v>
      </c>
      <c r="D17">
        <v>9</v>
      </c>
      <c r="E17">
        <v>21.221450828179979</v>
      </c>
      <c r="F17">
        <v>1.570650404091178</v>
      </c>
      <c r="G17">
        <v>19.6508004240888</v>
      </c>
      <c r="H17" t="b">
        <v>1</v>
      </c>
      <c r="I17" t="b">
        <f>G17=Table_6a!C11</f>
        <v>1</v>
      </c>
      <c r="J17" t="b">
        <v>1</v>
      </c>
      <c r="K17" t="b">
        <v>1</v>
      </c>
      <c r="L17" t="b">
        <v>1</v>
      </c>
      <c r="M17" t="b">
        <v>1</v>
      </c>
      <c r="N17" t="b">
        <f>F17=Table_6b!C11</f>
        <v>1</v>
      </c>
      <c r="O17" t="b">
        <f>E17=Table_6c!C11</f>
        <v>1</v>
      </c>
    </row>
    <row r="18" spans="1:15" x14ac:dyDescent="0.35">
      <c r="A18" t="str">
        <f t="shared" si="0"/>
        <v>wrpa22022/23</v>
      </c>
      <c r="B18" t="s">
        <v>30</v>
      </c>
      <c r="C18" t="s">
        <v>100</v>
      </c>
      <c r="D18">
        <v>2</v>
      </c>
      <c r="E18">
        <v>1.8164620605515129</v>
      </c>
      <c r="F18">
        <v>-1.9586087834515331</v>
      </c>
      <c r="G18">
        <v>3.775070844003046</v>
      </c>
      <c r="H18" t="b">
        <v>1</v>
      </c>
      <c r="I18" t="b">
        <f>G18=Table_6a!D4</f>
        <v>1</v>
      </c>
      <c r="J18" t="b">
        <v>1</v>
      </c>
      <c r="K18" t="b">
        <v>1</v>
      </c>
      <c r="L18" t="b">
        <v>1</v>
      </c>
      <c r="M18" t="b">
        <v>1</v>
      </c>
      <c r="N18" t="b">
        <f>F18=Table_6b!D4</f>
        <v>1</v>
      </c>
      <c r="O18" t="b">
        <f>E18=Table_6c!D4</f>
        <v>1</v>
      </c>
    </row>
    <row r="19" spans="1:15" x14ac:dyDescent="0.35">
      <c r="A19" t="str">
        <f t="shared" si="0"/>
        <v>wrpa32022/23</v>
      </c>
      <c r="B19" t="s">
        <v>30</v>
      </c>
      <c r="C19" t="s">
        <v>100</v>
      </c>
      <c r="D19">
        <v>3</v>
      </c>
      <c r="E19">
        <v>3.0897098166653629</v>
      </c>
      <c r="F19">
        <v>-3.34843689436758</v>
      </c>
      <c r="G19">
        <v>6.4381467110329416</v>
      </c>
      <c r="H19" t="b">
        <v>1</v>
      </c>
      <c r="I19" t="b">
        <f>G19=Table_6a!D5</f>
        <v>1</v>
      </c>
      <c r="J19" t="b">
        <v>1</v>
      </c>
      <c r="K19" t="b">
        <v>1</v>
      </c>
      <c r="L19" t="b">
        <v>1</v>
      </c>
      <c r="M19" t="b">
        <v>1</v>
      </c>
      <c r="N19" t="b">
        <f>F19=Table_6b!D5</f>
        <v>1</v>
      </c>
      <c r="O19" t="b">
        <f>E19=Table_6c!D5</f>
        <v>1</v>
      </c>
    </row>
    <row r="20" spans="1:15" x14ac:dyDescent="0.35">
      <c r="A20" t="str">
        <f t="shared" si="0"/>
        <v>wrpa42022/23</v>
      </c>
      <c r="B20" t="s">
        <v>30</v>
      </c>
      <c r="C20" t="s">
        <v>100</v>
      </c>
      <c r="D20">
        <v>4</v>
      </c>
      <c r="E20">
        <v>4.6789549454511183</v>
      </c>
      <c r="F20">
        <v>-4.7886515264844656</v>
      </c>
      <c r="G20">
        <v>9.4676064719355839</v>
      </c>
      <c r="H20" t="b">
        <v>1</v>
      </c>
      <c r="I20" t="b">
        <f>G20=Table_6a!D6</f>
        <v>1</v>
      </c>
      <c r="J20" t="b">
        <v>1</v>
      </c>
      <c r="K20" t="b">
        <v>1</v>
      </c>
      <c r="L20" t="b">
        <v>1</v>
      </c>
      <c r="M20" t="b">
        <v>1</v>
      </c>
      <c r="N20" t="b">
        <f>F20=Table_6b!D6</f>
        <v>1</v>
      </c>
      <c r="O20" t="b">
        <f>E20=Table_6c!D6</f>
        <v>1</v>
      </c>
    </row>
    <row r="21" spans="1:15" x14ac:dyDescent="0.35">
      <c r="A21" t="str">
        <f t="shared" si="0"/>
        <v>wrpa52022/23</v>
      </c>
      <c r="B21" t="s">
        <v>30</v>
      </c>
      <c r="C21" t="s">
        <v>100</v>
      </c>
      <c r="D21">
        <v>5</v>
      </c>
      <c r="E21">
        <v>4.50635319774854</v>
      </c>
      <c r="F21">
        <v>-4.5710402725428718</v>
      </c>
      <c r="G21">
        <v>9.0773934702914119</v>
      </c>
      <c r="H21" t="b">
        <v>1</v>
      </c>
      <c r="I21" t="b">
        <f>G21=Table_6a!D7</f>
        <v>1</v>
      </c>
      <c r="J21" t="b">
        <v>1</v>
      </c>
      <c r="K21" t="b">
        <v>1</v>
      </c>
      <c r="L21" t="b">
        <v>1</v>
      </c>
      <c r="M21" t="b">
        <v>1</v>
      </c>
      <c r="N21" t="b">
        <f>F21=Table_6b!D7</f>
        <v>1</v>
      </c>
      <c r="O21" t="b">
        <f>E21=Table_6c!D7</f>
        <v>1</v>
      </c>
    </row>
    <row r="22" spans="1:15" x14ac:dyDescent="0.35">
      <c r="A22" t="str">
        <f t="shared" si="0"/>
        <v>wrpa62022/23</v>
      </c>
      <c r="B22" t="s">
        <v>30</v>
      </c>
      <c r="C22" t="s">
        <v>100</v>
      </c>
      <c r="D22">
        <v>6</v>
      </c>
      <c r="E22">
        <v>5.1780080817827887</v>
      </c>
      <c r="F22">
        <v>-5.4159745800770587</v>
      </c>
      <c r="G22">
        <v>10.593982661859849</v>
      </c>
      <c r="H22" t="b">
        <v>1</v>
      </c>
      <c r="I22" t="b">
        <f>G22=Table_6a!D8</f>
        <v>1</v>
      </c>
      <c r="J22" t="b">
        <v>1</v>
      </c>
      <c r="K22" t="b">
        <v>1</v>
      </c>
      <c r="L22" t="b">
        <v>1</v>
      </c>
      <c r="M22" t="b">
        <v>1</v>
      </c>
      <c r="N22" t="b">
        <f>F22=Table_6b!D8</f>
        <v>1</v>
      </c>
      <c r="O22" t="b">
        <f>E22=Table_6c!D8</f>
        <v>1</v>
      </c>
    </row>
    <row r="23" spans="1:15" x14ac:dyDescent="0.35">
      <c r="A23" t="str">
        <f t="shared" si="0"/>
        <v>wrpa72022/23</v>
      </c>
      <c r="B23" t="s">
        <v>30</v>
      </c>
      <c r="C23" t="s">
        <v>100</v>
      </c>
      <c r="D23">
        <v>7</v>
      </c>
      <c r="E23">
        <v>9.1436014216043215</v>
      </c>
      <c r="F23">
        <v>-9.4176068418532406</v>
      </c>
      <c r="G23">
        <v>18.561208263457559</v>
      </c>
      <c r="H23" t="b">
        <v>1</v>
      </c>
      <c r="I23" t="b">
        <f>G23=Table_6a!D9</f>
        <v>1</v>
      </c>
      <c r="J23" t="b">
        <v>1</v>
      </c>
      <c r="K23" t="b">
        <v>1</v>
      </c>
      <c r="L23" t="b">
        <v>1</v>
      </c>
      <c r="M23" t="b">
        <v>1</v>
      </c>
      <c r="N23" t="b">
        <f>F23=Table_6b!D9</f>
        <v>1</v>
      </c>
      <c r="O23" t="b">
        <f>E23=Table_6c!D9</f>
        <v>1</v>
      </c>
    </row>
    <row r="24" spans="1:15" x14ac:dyDescent="0.35">
      <c r="A24" t="str">
        <f t="shared" si="0"/>
        <v>wrpa82022/23</v>
      </c>
      <c r="B24" t="s">
        <v>30</v>
      </c>
      <c r="C24" t="s">
        <v>100</v>
      </c>
      <c r="D24">
        <v>8</v>
      </c>
      <c r="E24">
        <v>9.294887877870865</v>
      </c>
      <c r="F24">
        <v>-9.1219960092517383</v>
      </c>
      <c r="G24">
        <v>18.416883887122601</v>
      </c>
      <c r="H24" t="b">
        <v>1</v>
      </c>
      <c r="I24" t="b">
        <f>G24=Table_6a!D10</f>
        <v>1</v>
      </c>
      <c r="J24" t="b">
        <v>1</v>
      </c>
      <c r="K24" t="b">
        <v>1</v>
      </c>
      <c r="L24" t="b">
        <v>1</v>
      </c>
      <c r="M24" t="b">
        <v>1</v>
      </c>
      <c r="N24" t="b">
        <f>F24=Table_6b!D10</f>
        <v>1</v>
      </c>
      <c r="O24" t="b">
        <f>E24=Table_6c!D10</f>
        <v>1</v>
      </c>
    </row>
    <row r="25" spans="1:15" x14ac:dyDescent="0.35">
      <c r="A25" t="str">
        <f t="shared" si="0"/>
        <v>wrpa92022/23</v>
      </c>
      <c r="B25" t="s">
        <v>30</v>
      </c>
      <c r="C25" t="s">
        <v>100</v>
      </c>
      <c r="D25">
        <v>9</v>
      </c>
      <c r="E25">
        <v>12.95549671347297</v>
      </c>
      <c r="F25">
        <v>-13.236567393485331</v>
      </c>
      <c r="G25">
        <v>26.192064106958298</v>
      </c>
      <c r="H25" t="b">
        <v>1</v>
      </c>
      <c r="I25" t="b">
        <f>G25=Table_6a!D11</f>
        <v>1</v>
      </c>
      <c r="J25" t="b">
        <v>1</v>
      </c>
      <c r="K25" t="b">
        <v>1</v>
      </c>
      <c r="L25" t="b">
        <v>1</v>
      </c>
      <c r="M25" t="b">
        <v>1</v>
      </c>
      <c r="N25" t="b">
        <f>F25=Table_6b!D11</f>
        <v>1</v>
      </c>
      <c r="O25" t="b">
        <f>E25=Table_6c!D11</f>
        <v>1</v>
      </c>
    </row>
    <row r="26" spans="1:15" x14ac:dyDescent="0.35">
      <c r="A26" t="str">
        <f t="shared" si="0"/>
        <v>wrpa22023/24</v>
      </c>
      <c r="B26" t="s">
        <v>30</v>
      </c>
      <c r="C26" t="s">
        <v>95</v>
      </c>
      <c r="D26">
        <v>2</v>
      </c>
      <c r="E26">
        <v>0.976265786189078</v>
      </c>
      <c r="F26">
        <v>-6.5513601821800904</v>
      </c>
      <c r="G26">
        <v>7.5276259683691684</v>
      </c>
      <c r="H26" t="b">
        <v>1</v>
      </c>
      <c r="I26" t="b">
        <f>G26=Table_6a!E4</f>
        <v>1</v>
      </c>
      <c r="J26" t="b">
        <v>1</v>
      </c>
      <c r="K26" t="b">
        <v>1</v>
      </c>
      <c r="L26" t="b">
        <v>1</v>
      </c>
      <c r="M26" t="b">
        <v>1</v>
      </c>
      <c r="N26" t="b">
        <f>F26=Table_6b!E4</f>
        <v>1</v>
      </c>
      <c r="O26" t="b">
        <f>E26=Table_6c!E4</f>
        <v>1</v>
      </c>
    </row>
    <row r="27" spans="1:15" x14ac:dyDescent="0.35">
      <c r="A27" t="str">
        <f t="shared" si="0"/>
        <v>wrpa32023/24</v>
      </c>
      <c r="B27" t="s">
        <v>30</v>
      </c>
      <c r="C27" t="s">
        <v>95</v>
      </c>
      <c r="D27">
        <v>3</v>
      </c>
      <c r="E27">
        <v>6.8423623186621931</v>
      </c>
      <c r="F27">
        <v>-0.55279667782949593</v>
      </c>
      <c r="G27">
        <v>7.3951589964916904</v>
      </c>
      <c r="H27" t="b">
        <v>1</v>
      </c>
      <c r="I27" t="b">
        <f>G27=Table_6a!E5</f>
        <v>1</v>
      </c>
      <c r="J27" t="b">
        <v>1</v>
      </c>
      <c r="K27" t="b">
        <v>1</v>
      </c>
      <c r="L27" t="b">
        <v>1</v>
      </c>
      <c r="M27" t="b">
        <v>1</v>
      </c>
      <c r="N27" t="b">
        <f>F27=Table_6b!E5</f>
        <v>1</v>
      </c>
      <c r="O27" t="b">
        <f>E27=Table_6c!E5</f>
        <v>1</v>
      </c>
    </row>
    <row r="28" spans="1:15" x14ac:dyDescent="0.35">
      <c r="A28" t="str">
        <f t="shared" si="0"/>
        <v>wrpa42023/24</v>
      </c>
      <c r="B28" t="s">
        <v>30</v>
      </c>
      <c r="C28" t="s">
        <v>95</v>
      </c>
      <c r="D28">
        <v>4</v>
      </c>
      <c r="E28">
        <v>8.1958112116343376</v>
      </c>
      <c r="F28">
        <v>7.8664643576067714E-2</v>
      </c>
      <c r="G28">
        <v>8.1171465680582706</v>
      </c>
      <c r="H28" t="b">
        <v>1</v>
      </c>
      <c r="I28" t="b">
        <f>G28=Table_6a!E6</f>
        <v>1</v>
      </c>
      <c r="J28" t="b">
        <v>1</v>
      </c>
      <c r="K28" t="b">
        <v>1</v>
      </c>
      <c r="L28" t="b">
        <v>1</v>
      </c>
      <c r="M28" t="b">
        <v>1</v>
      </c>
      <c r="N28" t="b">
        <f>F28=Table_6b!E6</f>
        <v>1</v>
      </c>
      <c r="O28" t="b">
        <f>E28=Table_6c!E6</f>
        <v>1</v>
      </c>
    </row>
    <row r="29" spans="1:15" x14ac:dyDescent="0.35">
      <c r="A29" t="str">
        <f t="shared" si="0"/>
        <v>wrpa52023/24</v>
      </c>
      <c r="B29" t="s">
        <v>30</v>
      </c>
      <c r="C29" t="s">
        <v>95</v>
      </c>
      <c r="D29">
        <v>5</v>
      </c>
      <c r="E29">
        <v>9.8754644134238951</v>
      </c>
      <c r="F29">
        <v>-0.51969834406730875</v>
      </c>
      <c r="G29">
        <v>10.3951627574912</v>
      </c>
      <c r="H29" t="b">
        <v>1</v>
      </c>
      <c r="I29" t="b">
        <f>G29=Table_6a!E7</f>
        <v>1</v>
      </c>
      <c r="J29" t="b">
        <v>1</v>
      </c>
      <c r="K29" t="b">
        <v>1</v>
      </c>
      <c r="L29" t="b">
        <v>1</v>
      </c>
      <c r="M29" t="b">
        <v>1</v>
      </c>
      <c r="N29" t="b">
        <f>F29=Table_6b!E7</f>
        <v>1</v>
      </c>
      <c r="O29" t="b">
        <f>E29=Table_6c!E7</f>
        <v>1</v>
      </c>
    </row>
    <row r="30" spans="1:15" x14ac:dyDescent="0.35">
      <c r="A30" t="str">
        <f t="shared" si="0"/>
        <v>wrpa62023/24</v>
      </c>
      <c r="B30" t="s">
        <v>30</v>
      </c>
      <c r="C30" t="s">
        <v>95</v>
      </c>
      <c r="D30">
        <v>6</v>
      </c>
      <c r="E30">
        <v>9.358884454215314</v>
      </c>
      <c r="F30">
        <v>-1.4703000849141681</v>
      </c>
      <c r="G30">
        <v>10.82918453912948</v>
      </c>
      <c r="H30" t="b">
        <v>1</v>
      </c>
      <c r="I30" t="b">
        <f>G30=Table_6a!E8</f>
        <v>1</v>
      </c>
      <c r="J30" t="b">
        <v>1</v>
      </c>
      <c r="K30" t="b">
        <v>1</v>
      </c>
      <c r="L30" t="b">
        <v>1</v>
      </c>
      <c r="M30" t="b">
        <v>1</v>
      </c>
      <c r="N30" t="b">
        <f>F30=Table_6b!E8</f>
        <v>1</v>
      </c>
      <c r="O30" t="b">
        <f>E30=Table_6c!E8</f>
        <v>1</v>
      </c>
    </row>
    <row r="31" spans="1:15" x14ac:dyDescent="0.35">
      <c r="A31" t="str">
        <f t="shared" si="0"/>
        <v>wrpa72023/24</v>
      </c>
      <c r="B31" t="s">
        <v>30</v>
      </c>
      <c r="C31" t="s">
        <v>95</v>
      </c>
      <c r="D31">
        <v>7</v>
      </c>
      <c r="E31">
        <v>8.9480384418631544</v>
      </c>
      <c r="F31">
        <v>-6.051532937082472</v>
      </c>
      <c r="G31">
        <v>14.99957137894563</v>
      </c>
      <c r="H31" t="b">
        <v>1</v>
      </c>
      <c r="I31" t="b">
        <f>G31=Table_6a!E9</f>
        <v>1</v>
      </c>
      <c r="J31" t="b">
        <v>1</v>
      </c>
      <c r="K31" t="b">
        <v>1</v>
      </c>
      <c r="L31" t="b">
        <v>1</v>
      </c>
      <c r="M31" t="b">
        <v>1</v>
      </c>
      <c r="N31" t="b">
        <f>F31=Table_6b!E9</f>
        <v>1</v>
      </c>
      <c r="O31" t="b">
        <f>E31=Table_6c!E9</f>
        <v>1</v>
      </c>
    </row>
    <row r="32" spans="1:15" x14ac:dyDescent="0.35">
      <c r="A32" t="str">
        <f t="shared" si="0"/>
        <v>wrpa82023/24</v>
      </c>
      <c r="B32" t="s">
        <v>30</v>
      </c>
      <c r="C32" t="s">
        <v>95</v>
      </c>
      <c r="D32">
        <v>8</v>
      </c>
      <c r="E32">
        <v>16.33788857610201</v>
      </c>
      <c r="F32">
        <v>-9.2791594558199737</v>
      </c>
      <c r="G32">
        <v>25.617048031921978</v>
      </c>
      <c r="H32" t="b">
        <v>1</v>
      </c>
      <c r="I32" t="b">
        <f>G32=Table_6a!E10</f>
        <v>1</v>
      </c>
      <c r="J32" t="b">
        <v>1</v>
      </c>
      <c r="K32" t="b">
        <v>1</v>
      </c>
      <c r="L32" t="b">
        <v>1</v>
      </c>
      <c r="M32" t="b">
        <v>1</v>
      </c>
      <c r="N32" t="b">
        <f>F32=Table_6b!E10</f>
        <v>1</v>
      </c>
      <c r="O32" t="b">
        <f>E32=Table_6c!E10</f>
        <v>1</v>
      </c>
    </row>
    <row r="33" spans="1:15" x14ac:dyDescent="0.35">
      <c r="A33" t="str">
        <f t="shared" si="0"/>
        <v>wrpa92023/24</v>
      </c>
      <c r="B33" t="s">
        <v>30</v>
      </c>
      <c r="C33" t="s">
        <v>95</v>
      </c>
      <c r="D33">
        <v>9</v>
      </c>
      <c r="E33">
        <v>11.61856182854471</v>
      </c>
      <c r="F33">
        <v>-7.1848629440532967</v>
      </c>
      <c r="G33">
        <v>18.80342477259801</v>
      </c>
      <c r="H33" t="b">
        <v>1</v>
      </c>
      <c r="I33" t="b">
        <f>G33=Table_6a!E11</f>
        <v>1</v>
      </c>
      <c r="J33" t="b">
        <v>1</v>
      </c>
      <c r="K33" t="b">
        <v>1</v>
      </c>
      <c r="L33" t="b">
        <v>1</v>
      </c>
      <c r="M33" t="b">
        <v>1</v>
      </c>
      <c r="N33" t="b">
        <f>F33=Table_6b!E11</f>
        <v>1</v>
      </c>
      <c r="O33" t="b">
        <f>E33=Table_6c!E11</f>
        <v>1</v>
      </c>
    </row>
    <row r="34" spans="1:15" x14ac:dyDescent="0.35">
      <c r="A34" t="str">
        <f t="shared" si="0"/>
        <v>wrpa22024/25</v>
      </c>
      <c r="B34" t="s">
        <v>30</v>
      </c>
      <c r="C34" t="s">
        <v>96</v>
      </c>
      <c r="D34">
        <v>2</v>
      </c>
      <c r="E34">
        <v>1.7536201662404529</v>
      </c>
      <c r="F34">
        <v>-9.1889336247244522</v>
      </c>
      <c r="G34">
        <v>10.942553790964901</v>
      </c>
      <c r="H34" t="b">
        <v>1</v>
      </c>
      <c r="I34" t="b">
        <f>G34=Table_6a!F4</f>
        <v>1</v>
      </c>
      <c r="J34" t="b">
        <v>1</v>
      </c>
      <c r="K34" t="b">
        <v>1</v>
      </c>
      <c r="L34" t="b">
        <v>1</v>
      </c>
      <c r="M34" t="b">
        <v>1</v>
      </c>
      <c r="N34" t="b">
        <f>F34=Table_6b!F4</f>
        <v>1</v>
      </c>
      <c r="O34" t="b">
        <f>E34=Table_6c!F4</f>
        <v>1</v>
      </c>
    </row>
    <row r="35" spans="1:15" x14ac:dyDescent="0.35">
      <c r="A35" t="str">
        <f t="shared" si="0"/>
        <v>wrpa32024/25</v>
      </c>
      <c r="B35" t="s">
        <v>30</v>
      </c>
      <c r="C35" t="s">
        <v>96</v>
      </c>
      <c r="D35">
        <v>3</v>
      </c>
      <c r="E35">
        <v>17.095055354268109</v>
      </c>
      <c r="F35">
        <v>2.3795799870156089</v>
      </c>
      <c r="G35">
        <v>14.7154753672525</v>
      </c>
      <c r="H35" t="b">
        <v>1</v>
      </c>
      <c r="I35" t="b">
        <f>G35=Table_6a!F5</f>
        <v>1</v>
      </c>
      <c r="J35" t="b">
        <v>1</v>
      </c>
      <c r="K35" t="b">
        <v>1</v>
      </c>
      <c r="L35" t="b">
        <v>1</v>
      </c>
      <c r="M35" t="b">
        <v>1</v>
      </c>
      <c r="N35" t="b">
        <f>F35=Table_6b!F5</f>
        <v>1</v>
      </c>
      <c r="O35" t="b">
        <f>E35=Table_6c!F5</f>
        <v>1</v>
      </c>
    </row>
    <row r="36" spans="1:15" x14ac:dyDescent="0.35">
      <c r="A36" t="str">
        <f t="shared" si="0"/>
        <v>wrpa42024/25</v>
      </c>
      <c r="B36" t="s">
        <v>30</v>
      </c>
      <c r="C36" t="s">
        <v>96</v>
      </c>
      <c r="D36">
        <v>4</v>
      </c>
      <c r="E36">
        <v>24.084709082424489</v>
      </c>
      <c r="F36">
        <v>12.823306085672341</v>
      </c>
      <c r="G36">
        <v>11.26140299675215</v>
      </c>
      <c r="H36" t="b">
        <v>1</v>
      </c>
      <c r="I36" t="b">
        <f>G36=Table_6a!F6</f>
        <v>1</v>
      </c>
      <c r="J36" t="b">
        <v>1</v>
      </c>
      <c r="K36" t="b">
        <v>1</v>
      </c>
      <c r="L36" t="b">
        <v>1</v>
      </c>
      <c r="M36" t="b">
        <v>1</v>
      </c>
      <c r="N36" t="b">
        <f>F36=Table_6b!F6</f>
        <v>1</v>
      </c>
      <c r="O36" t="b">
        <f>E36=Table_6c!F6</f>
        <v>1</v>
      </c>
    </row>
    <row r="37" spans="1:15" x14ac:dyDescent="0.35">
      <c r="A37" t="str">
        <f t="shared" si="0"/>
        <v>wrpa52024/25</v>
      </c>
      <c r="B37" t="s">
        <v>30</v>
      </c>
      <c r="C37" t="s">
        <v>96</v>
      </c>
      <c r="D37">
        <v>5</v>
      </c>
      <c r="E37">
        <v>17.366863021161588</v>
      </c>
      <c r="F37">
        <v>7.6462543972136974</v>
      </c>
      <c r="G37">
        <v>9.7206086239478946</v>
      </c>
      <c r="H37" t="b">
        <v>1</v>
      </c>
      <c r="I37" t="b">
        <f>G37=Table_6a!F7</f>
        <v>1</v>
      </c>
      <c r="J37" t="b">
        <v>1</v>
      </c>
      <c r="K37" t="b">
        <v>1</v>
      </c>
      <c r="L37" t="b">
        <v>1</v>
      </c>
      <c r="M37" t="b">
        <v>1</v>
      </c>
      <c r="N37" t="b">
        <f>F37=Table_6b!F7</f>
        <v>1</v>
      </c>
      <c r="O37" t="b">
        <f>E37=Table_6c!F7</f>
        <v>1</v>
      </c>
    </row>
    <row r="38" spans="1:15" x14ac:dyDescent="0.35">
      <c r="A38" t="str">
        <f t="shared" si="0"/>
        <v>wrpa62024/25</v>
      </c>
      <c r="B38" t="s">
        <v>30</v>
      </c>
      <c r="C38" t="s">
        <v>96</v>
      </c>
      <c r="D38">
        <v>6</v>
      </c>
      <c r="E38">
        <v>22.84674744597579</v>
      </c>
      <c r="F38">
        <v>9.1863946190270998</v>
      </c>
      <c r="G38">
        <v>13.66035282694869</v>
      </c>
      <c r="H38" t="b">
        <v>1</v>
      </c>
      <c r="I38" t="b">
        <f>G38=Table_6a!F8</f>
        <v>1</v>
      </c>
      <c r="J38" t="b">
        <v>1</v>
      </c>
      <c r="K38" t="b">
        <v>1</v>
      </c>
      <c r="L38" t="b">
        <v>1</v>
      </c>
      <c r="M38" t="b">
        <v>1</v>
      </c>
      <c r="N38" t="b">
        <f>F38=Table_6b!F8</f>
        <v>1</v>
      </c>
      <c r="O38" t="b">
        <f>E38=Table_6c!F8</f>
        <v>1</v>
      </c>
    </row>
    <row r="39" spans="1:15" x14ac:dyDescent="0.35">
      <c r="A39" t="str">
        <f t="shared" si="0"/>
        <v>wrpa72024/25</v>
      </c>
      <c r="B39" t="s">
        <v>30</v>
      </c>
      <c r="C39" t="s">
        <v>96</v>
      </c>
      <c r="D39">
        <v>7</v>
      </c>
      <c r="E39">
        <v>28.514281582276119</v>
      </c>
      <c r="F39">
        <v>9.1270575378056069</v>
      </c>
      <c r="G39">
        <v>19.387224044470511</v>
      </c>
      <c r="H39" t="b">
        <v>1</v>
      </c>
      <c r="I39" t="b">
        <f>G39=Table_6a!F9</f>
        <v>1</v>
      </c>
      <c r="J39" t="b">
        <v>1</v>
      </c>
      <c r="K39" t="b">
        <v>1</v>
      </c>
      <c r="L39" t="b">
        <v>1</v>
      </c>
      <c r="M39" t="b">
        <v>1</v>
      </c>
      <c r="N39" t="b">
        <f>F39=Table_6b!F9</f>
        <v>1</v>
      </c>
      <c r="O39" t="b">
        <f>E39=Table_6c!F9</f>
        <v>1</v>
      </c>
    </row>
    <row r="40" spans="1:15" x14ac:dyDescent="0.35">
      <c r="A40" t="str">
        <f t="shared" si="0"/>
        <v>wrpa82024/25</v>
      </c>
      <c r="B40" t="s">
        <v>30</v>
      </c>
      <c r="C40" t="s">
        <v>96</v>
      </c>
      <c r="D40">
        <v>8</v>
      </c>
      <c r="E40">
        <v>29.07230137692768</v>
      </c>
      <c r="F40">
        <v>5.8776315360242997</v>
      </c>
      <c r="G40">
        <v>23.19466984090338</v>
      </c>
      <c r="H40" t="b">
        <v>1</v>
      </c>
      <c r="I40" t="b">
        <f>G40=Table_6a!F10</f>
        <v>1</v>
      </c>
      <c r="J40" t="b">
        <v>1</v>
      </c>
      <c r="K40" t="b">
        <v>1</v>
      </c>
      <c r="L40" t="b">
        <v>1</v>
      </c>
      <c r="M40" t="b">
        <v>1</v>
      </c>
      <c r="N40" t="b">
        <f>F40=Table_6b!F10</f>
        <v>1</v>
      </c>
      <c r="O40" t="b">
        <f>E40=Table_6c!F10</f>
        <v>1</v>
      </c>
    </row>
    <row r="41" spans="1:15" x14ac:dyDescent="0.35">
      <c r="A41" t="str">
        <f t="shared" si="0"/>
        <v>wrpa92024/25</v>
      </c>
      <c r="B41" t="s">
        <v>30</v>
      </c>
      <c r="C41" t="s">
        <v>96</v>
      </c>
      <c r="D41">
        <v>9</v>
      </c>
      <c r="E41">
        <v>31.508590333310391</v>
      </c>
      <c r="F41">
        <v>3.676788629824252</v>
      </c>
      <c r="G41">
        <v>27.831801703486139</v>
      </c>
      <c r="H41" t="b">
        <v>1</v>
      </c>
      <c r="I41" t="b">
        <f>G41=Table_6a!F11</f>
        <v>1</v>
      </c>
      <c r="J41" t="b">
        <v>1</v>
      </c>
      <c r="K41" t="b">
        <v>1</v>
      </c>
      <c r="L41" t="b">
        <v>1</v>
      </c>
      <c r="M41" t="b">
        <v>1</v>
      </c>
      <c r="N41" t="b">
        <f>F41=Table_6b!F11</f>
        <v>1</v>
      </c>
      <c r="O41" t="b">
        <f>E41=Table_6c!F11</f>
        <v>1</v>
      </c>
    </row>
    <row r="42" spans="1:15" x14ac:dyDescent="0.35">
      <c r="A42" t="str">
        <f t="shared" si="0"/>
        <v>erpa22020/21</v>
      </c>
      <c r="B42" t="s">
        <v>27</v>
      </c>
      <c r="C42" t="s">
        <v>93</v>
      </c>
      <c r="D42">
        <v>2</v>
      </c>
      <c r="E42">
        <v>4.6944047731862302</v>
      </c>
      <c r="F42">
        <v>0.89722608147035221</v>
      </c>
      <c r="G42">
        <v>3.7971786917158781</v>
      </c>
      <c r="H42" t="b">
        <v>1</v>
      </c>
      <c r="I42" t="b">
        <f>G42=Table_7a!B4</f>
        <v>1</v>
      </c>
      <c r="J42" t="b">
        <v>1</v>
      </c>
      <c r="K42" t="b">
        <v>1</v>
      </c>
      <c r="L42" t="b">
        <v>1</v>
      </c>
      <c r="M42" t="b">
        <v>1</v>
      </c>
      <c r="N42" t="b">
        <f>F42=Table_7b!B4</f>
        <v>1</v>
      </c>
      <c r="O42" t="b">
        <f>E42=Table_7c!B4</f>
        <v>1</v>
      </c>
    </row>
    <row r="43" spans="1:15" x14ac:dyDescent="0.35">
      <c r="A43" t="str">
        <f t="shared" si="0"/>
        <v>erpa32020/21</v>
      </c>
      <c r="B43" t="s">
        <v>27</v>
      </c>
      <c r="C43" t="s">
        <v>93</v>
      </c>
      <c r="D43">
        <v>3</v>
      </c>
      <c r="E43">
        <v>5.7977206602680136</v>
      </c>
      <c r="F43">
        <v>0.63123419961058258</v>
      </c>
      <c r="G43">
        <v>5.1664864606574321</v>
      </c>
      <c r="H43" t="b">
        <v>1</v>
      </c>
      <c r="I43" t="b">
        <f>G43=Table_7a!B5</f>
        <v>1</v>
      </c>
      <c r="J43" t="b">
        <v>1</v>
      </c>
      <c r="K43" t="b">
        <v>1</v>
      </c>
      <c r="L43" t="b">
        <v>1</v>
      </c>
      <c r="M43" t="b">
        <v>1</v>
      </c>
      <c r="N43" t="b">
        <f>F43=Table_7b!B5</f>
        <v>1</v>
      </c>
      <c r="O43" t="b">
        <f>E43=Table_7c!B5</f>
        <v>1</v>
      </c>
    </row>
    <row r="44" spans="1:15" x14ac:dyDescent="0.35">
      <c r="A44" t="str">
        <f t="shared" si="0"/>
        <v>erpa42020/21</v>
      </c>
      <c r="B44" t="s">
        <v>27</v>
      </c>
      <c r="C44" t="s">
        <v>93</v>
      </c>
      <c r="D44">
        <v>4</v>
      </c>
      <c r="E44">
        <v>6.2798884583392161</v>
      </c>
      <c r="F44">
        <v>0.75076743806735902</v>
      </c>
      <c r="G44">
        <v>5.529121020271857</v>
      </c>
      <c r="H44" t="b">
        <v>1</v>
      </c>
      <c r="I44" t="b">
        <f>G44=Table_7a!B6</f>
        <v>1</v>
      </c>
      <c r="J44" t="b">
        <v>1</v>
      </c>
      <c r="K44" t="b">
        <v>1</v>
      </c>
      <c r="L44" t="b">
        <v>1</v>
      </c>
      <c r="M44" t="b">
        <v>1</v>
      </c>
      <c r="N44" t="b">
        <f>F44=Table_7b!B6</f>
        <v>1</v>
      </c>
      <c r="O44" t="b">
        <f>E44=Table_7c!B6</f>
        <v>1</v>
      </c>
    </row>
    <row r="45" spans="1:15" x14ac:dyDescent="0.35">
      <c r="A45" t="str">
        <f t="shared" si="0"/>
        <v>erpa52020/21</v>
      </c>
      <c r="B45" t="s">
        <v>27</v>
      </c>
      <c r="C45" t="s">
        <v>93</v>
      </c>
      <c r="D45">
        <v>5</v>
      </c>
      <c r="E45">
        <v>6.3537044021843521</v>
      </c>
      <c r="F45">
        <v>0.52619310233922989</v>
      </c>
      <c r="G45">
        <v>5.8275112998451224</v>
      </c>
      <c r="H45" t="b">
        <v>1</v>
      </c>
      <c r="I45" t="b">
        <f>G45=Table_7a!B7</f>
        <v>1</v>
      </c>
      <c r="J45" t="b">
        <v>1</v>
      </c>
      <c r="K45" t="b">
        <v>1</v>
      </c>
      <c r="L45" t="b">
        <v>1</v>
      </c>
      <c r="M45" t="b">
        <v>1</v>
      </c>
      <c r="N45" t="b">
        <f>F45=Table_7b!B7</f>
        <v>1</v>
      </c>
      <c r="O45" t="b">
        <f>E45=Table_7c!B7</f>
        <v>1</v>
      </c>
    </row>
    <row r="46" spans="1:15" x14ac:dyDescent="0.35">
      <c r="A46" t="str">
        <f t="shared" si="0"/>
        <v>erpa62020/21</v>
      </c>
      <c r="B46" t="s">
        <v>27</v>
      </c>
      <c r="C46" t="s">
        <v>93</v>
      </c>
      <c r="D46">
        <v>6</v>
      </c>
      <c r="E46">
        <v>10.512612462766</v>
      </c>
      <c r="F46">
        <v>0.75970479541839864</v>
      </c>
      <c r="G46">
        <v>9.7529076673475998</v>
      </c>
      <c r="H46" t="b">
        <v>1</v>
      </c>
      <c r="I46" t="b">
        <f>G46=Table_7a!B8</f>
        <v>1</v>
      </c>
      <c r="J46" t="b">
        <v>1</v>
      </c>
      <c r="K46" t="b">
        <v>1</v>
      </c>
      <c r="L46" t="b">
        <v>1</v>
      </c>
      <c r="M46" t="b">
        <v>1</v>
      </c>
      <c r="N46" t="b">
        <f>F46=Table_7b!B8</f>
        <v>1</v>
      </c>
      <c r="O46" t="b">
        <f>E46=Table_7c!B8</f>
        <v>1</v>
      </c>
    </row>
    <row r="47" spans="1:15" x14ac:dyDescent="0.35">
      <c r="A47" t="str">
        <f t="shared" si="0"/>
        <v>erpa72020/21</v>
      </c>
      <c r="B47" t="s">
        <v>27</v>
      </c>
      <c r="C47" t="s">
        <v>93</v>
      </c>
      <c r="D47">
        <v>7</v>
      </c>
      <c r="E47">
        <v>18.93223061405812</v>
      </c>
      <c r="F47">
        <v>4.3681016499924574</v>
      </c>
      <c r="G47">
        <v>14.56412896406567</v>
      </c>
      <c r="H47" t="b">
        <v>1</v>
      </c>
      <c r="I47" t="b">
        <f>G47=Table_7a!B9</f>
        <v>1</v>
      </c>
      <c r="J47" t="b">
        <v>1</v>
      </c>
      <c r="K47" t="b">
        <v>1</v>
      </c>
      <c r="L47" t="b">
        <v>1</v>
      </c>
      <c r="M47" t="b">
        <v>1</v>
      </c>
      <c r="N47" t="b">
        <f>F47=Table_7b!B9</f>
        <v>1</v>
      </c>
      <c r="O47" t="b">
        <f>E47=Table_7c!B9</f>
        <v>1</v>
      </c>
    </row>
    <row r="48" spans="1:15" x14ac:dyDescent="0.35">
      <c r="A48" t="str">
        <f t="shared" si="0"/>
        <v>erpa82020/21</v>
      </c>
      <c r="B48" t="s">
        <v>27</v>
      </c>
      <c r="C48" t="s">
        <v>93</v>
      </c>
      <c r="D48">
        <v>8</v>
      </c>
      <c r="E48">
        <v>17.81102317633907</v>
      </c>
      <c r="F48">
        <v>3.452733234515859</v>
      </c>
      <c r="G48">
        <v>14.358289941823211</v>
      </c>
      <c r="H48" t="b">
        <v>1</v>
      </c>
      <c r="I48" t="b">
        <f>G48=Table_7a!B10</f>
        <v>1</v>
      </c>
      <c r="J48" t="b">
        <v>1</v>
      </c>
      <c r="K48" t="b">
        <v>1</v>
      </c>
      <c r="L48" t="b">
        <v>1</v>
      </c>
      <c r="M48" t="b">
        <v>1</v>
      </c>
      <c r="N48" t="b">
        <f>F48=Table_7b!B10</f>
        <v>1</v>
      </c>
      <c r="O48" t="b">
        <f>E48=Table_7c!B10</f>
        <v>1</v>
      </c>
    </row>
    <row r="49" spans="1:15" x14ac:dyDescent="0.35">
      <c r="A49" t="str">
        <f t="shared" si="0"/>
        <v>erpa92020/21</v>
      </c>
      <c r="B49" t="s">
        <v>27</v>
      </c>
      <c r="C49" t="s">
        <v>93</v>
      </c>
      <c r="D49">
        <v>9</v>
      </c>
      <c r="E49">
        <v>17.649858636516161</v>
      </c>
      <c r="F49">
        <v>4.718105439105555</v>
      </c>
      <c r="G49">
        <v>12.931753197410609</v>
      </c>
      <c r="H49" t="b">
        <v>1</v>
      </c>
      <c r="I49" t="b">
        <f>G49=Table_7a!B11</f>
        <v>1</v>
      </c>
      <c r="J49" t="b">
        <v>1</v>
      </c>
      <c r="K49" t="b">
        <v>1</v>
      </c>
      <c r="L49" t="b">
        <v>1</v>
      </c>
      <c r="M49" t="b">
        <v>1</v>
      </c>
      <c r="N49" t="b">
        <f>F49=Table_7b!B11</f>
        <v>1</v>
      </c>
      <c r="O49" t="b">
        <f>E49=Table_7c!B11</f>
        <v>1</v>
      </c>
    </row>
    <row r="50" spans="1:15" x14ac:dyDescent="0.35">
      <c r="A50" t="str">
        <f t="shared" si="0"/>
        <v>erpa22021/22</v>
      </c>
      <c r="B50" t="s">
        <v>27</v>
      </c>
      <c r="C50" t="s">
        <v>94</v>
      </c>
      <c r="D50">
        <v>2</v>
      </c>
      <c r="E50">
        <v>5.021326235842662</v>
      </c>
      <c r="F50">
        <v>2.0928098302354572</v>
      </c>
      <c r="G50">
        <v>2.9285164056072048</v>
      </c>
      <c r="H50" t="b">
        <v>1</v>
      </c>
      <c r="I50" t="b">
        <f>G50=Table_7a!C4</f>
        <v>1</v>
      </c>
      <c r="J50" t="b">
        <v>1</v>
      </c>
      <c r="K50" t="b">
        <v>1</v>
      </c>
      <c r="L50" t="b">
        <v>1</v>
      </c>
      <c r="M50" t="b">
        <v>1</v>
      </c>
      <c r="N50" t="b">
        <f>F50=Table_7b!C4</f>
        <v>1</v>
      </c>
      <c r="O50" t="b">
        <f>E50=Table_7c!C4</f>
        <v>1</v>
      </c>
    </row>
    <row r="51" spans="1:15" x14ac:dyDescent="0.35">
      <c r="A51" t="str">
        <f t="shared" si="0"/>
        <v>erpa32021/22</v>
      </c>
      <c r="B51" t="s">
        <v>27</v>
      </c>
      <c r="C51" t="s">
        <v>94</v>
      </c>
      <c r="D51">
        <v>3</v>
      </c>
      <c r="E51">
        <v>5.0614931136067689</v>
      </c>
      <c r="F51">
        <v>0.94457356237642598</v>
      </c>
      <c r="G51">
        <v>4.1169195512303416</v>
      </c>
      <c r="H51" t="b">
        <v>1</v>
      </c>
      <c r="I51" t="b">
        <f>G51=Table_7a!C5</f>
        <v>1</v>
      </c>
      <c r="J51" t="b">
        <v>1</v>
      </c>
      <c r="K51" t="b">
        <v>1</v>
      </c>
      <c r="L51" t="b">
        <v>1</v>
      </c>
      <c r="M51" t="b">
        <v>1</v>
      </c>
      <c r="N51" t="b">
        <f>F51=Table_7b!C5</f>
        <v>1</v>
      </c>
      <c r="O51" t="b">
        <f>E51=Table_7c!C5</f>
        <v>1</v>
      </c>
    </row>
    <row r="52" spans="1:15" x14ac:dyDescent="0.35">
      <c r="A52" t="str">
        <f t="shared" si="0"/>
        <v>erpa42021/22</v>
      </c>
      <c r="B52" t="s">
        <v>27</v>
      </c>
      <c r="C52" t="s">
        <v>94</v>
      </c>
      <c r="D52">
        <v>4</v>
      </c>
      <c r="E52">
        <v>4.7917974584181344</v>
      </c>
      <c r="F52">
        <v>-0.1040067222144411</v>
      </c>
      <c r="G52">
        <v>4.8958041806325756</v>
      </c>
      <c r="H52" t="b">
        <v>1</v>
      </c>
      <c r="I52" t="b">
        <f>G52=Table_7a!C6</f>
        <v>1</v>
      </c>
      <c r="J52" t="b">
        <v>1</v>
      </c>
      <c r="K52" t="b">
        <v>1</v>
      </c>
      <c r="L52" t="b">
        <v>1</v>
      </c>
      <c r="M52" t="b">
        <v>1</v>
      </c>
      <c r="N52" t="b">
        <f>F52=Table_7b!C6</f>
        <v>1</v>
      </c>
      <c r="O52" t="b">
        <f>E52=Table_7c!C6</f>
        <v>1</v>
      </c>
    </row>
    <row r="53" spans="1:15" x14ac:dyDescent="0.35">
      <c r="A53" t="str">
        <f t="shared" si="0"/>
        <v>erpa52021/22</v>
      </c>
      <c r="B53" t="s">
        <v>27</v>
      </c>
      <c r="C53" t="s">
        <v>94</v>
      </c>
      <c r="D53">
        <v>5</v>
      </c>
      <c r="E53">
        <v>4.7870259405371991</v>
      </c>
      <c r="F53">
        <v>-0.66551039871459028</v>
      </c>
      <c r="G53">
        <v>5.4525363392517896</v>
      </c>
      <c r="H53" t="b">
        <v>1</v>
      </c>
      <c r="I53" t="b">
        <f>G53=Table_7a!C7</f>
        <v>1</v>
      </c>
      <c r="J53" t="b">
        <v>1</v>
      </c>
      <c r="K53" t="b">
        <v>1</v>
      </c>
      <c r="L53" t="b">
        <v>1</v>
      </c>
      <c r="M53" t="b">
        <v>1</v>
      </c>
      <c r="N53" t="b">
        <f>F53=Table_7b!C7</f>
        <v>1</v>
      </c>
      <c r="O53" t="b">
        <f>E53=Table_7c!C7</f>
        <v>1</v>
      </c>
    </row>
    <row r="54" spans="1:15" x14ac:dyDescent="0.35">
      <c r="A54" t="str">
        <f t="shared" si="0"/>
        <v>erpa62021/22</v>
      </c>
      <c r="B54" t="s">
        <v>27</v>
      </c>
      <c r="C54" t="s">
        <v>94</v>
      </c>
      <c r="D54">
        <v>6</v>
      </c>
      <c r="E54">
        <v>6.0155745645152052</v>
      </c>
      <c r="F54">
        <v>-2.7819098346322702</v>
      </c>
      <c r="G54">
        <v>8.7974843991474749</v>
      </c>
      <c r="H54" t="b">
        <v>1</v>
      </c>
      <c r="I54" t="b">
        <f>G54=Table_7a!C8</f>
        <v>1</v>
      </c>
      <c r="J54" t="b">
        <v>1</v>
      </c>
      <c r="K54" t="b">
        <v>1</v>
      </c>
      <c r="L54" t="b">
        <v>1</v>
      </c>
      <c r="M54" t="b">
        <v>1</v>
      </c>
      <c r="N54" t="b">
        <f>F54=Table_7b!C8</f>
        <v>1</v>
      </c>
      <c r="O54" t="b">
        <f>E54=Table_7c!C8</f>
        <v>1</v>
      </c>
    </row>
    <row r="55" spans="1:15" x14ac:dyDescent="0.35">
      <c r="A55" t="str">
        <f t="shared" si="0"/>
        <v>erpa72021/22</v>
      </c>
      <c r="B55" t="s">
        <v>27</v>
      </c>
      <c r="C55" t="s">
        <v>94</v>
      </c>
      <c r="D55">
        <v>7</v>
      </c>
      <c r="E55">
        <v>8.6447363272777693</v>
      </c>
      <c r="F55">
        <v>-6.3529976284289233</v>
      </c>
      <c r="G55">
        <v>14.997733955706691</v>
      </c>
      <c r="H55" t="b">
        <v>1</v>
      </c>
      <c r="I55" t="b">
        <f>G55=Table_7a!C9</f>
        <v>1</v>
      </c>
      <c r="J55" t="b">
        <v>1</v>
      </c>
      <c r="K55" t="b">
        <v>1</v>
      </c>
      <c r="L55" t="b">
        <v>1</v>
      </c>
      <c r="M55" t="b">
        <v>1</v>
      </c>
      <c r="N55" t="b">
        <f>F55=Table_7b!C9</f>
        <v>1</v>
      </c>
      <c r="O55" t="b">
        <f>E55=Table_7c!C9</f>
        <v>1</v>
      </c>
    </row>
    <row r="56" spans="1:15" x14ac:dyDescent="0.35">
      <c r="A56" t="str">
        <f t="shared" si="0"/>
        <v>erpa82021/22</v>
      </c>
      <c r="B56" t="s">
        <v>27</v>
      </c>
      <c r="C56" t="s">
        <v>94</v>
      </c>
      <c r="D56">
        <v>8</v>
      </c>
      <c r="E56">
        <v>9.2464471960619363</v>
      </c>
      <c r="F56">
        <v>-2.7949621965795588</v>
      </c>
      <c r="G56">
        <v>12.0414093926415</v>
      </c>
      <c r="H56" t="b">
        <v>1</v>
      </c>
      <c r="I56" t="b">
        <f>G56=Table_7a!C10</f>
        <v>1</v>
      </c>
      <c r="J56" t="b">
        <v>1</v>
      </c>
      <c r="K56" t="b">
        <v>1</v>
      </c>
      <c r="L56" t="b">
        <v>1</v>
      </c>
      <c r="M56" t="b">
        <v>1</v>
      </c>
      <c r="N56" t="b">
        <f>F56=Table_7b!C10</f>
        <v>1</v>
      </c>
      <c r="O56" t="b">
        <f>E56=Table_7c!C10</f>
        <v>1</v>
      </c>
    </row>
    <row r="57" spans="1:15" x14ac:dyDescent="0.35">
      <c r="A57" t="str">
        <f t="shared" si="0"/>
        <v>erpa92021/22</v>
      </c>
      <c r="B57" t="s">
        <v>27</v>
      </c>
      <c r="C57" t="s">
        <v>94</v>
      </c>
      <c r="D57">
        <v>9</v>
      </c>
      <c r="E57">
        <v>11.01604354644193</v>
      </c>
      <c r="F57">
        <v>-2.084541207209571</v>
      </c>
      <c r="G57">
        <v>13.1005847536515</v>
      </c>
      <c r="H57" t="b">
        <v>1</v>
      </c>
      <c r="I57" t="b">
        <f>G57=Table_7a!C11</f>
        <v>1</v>
      </c>
      <c r="J57" t="b">
        <v>1</v>
      </c>
      <c r="K57" t="b">
        <v>1</v>
      </c>
      <c r="L57" t="b">
        <v>1</v>
      </c>
      <c r="M57" t="b">
        <v>1</v>
      </c>
      <c r="N57" t="b">
        <f>F57=Table_7b!C11</f>
        <v>1</v>
      </c>
      <c r="O57" t="b">
        <f>E57=Table_7c!C11</f>
        <v>1</v>
      </c>
    </row>
    <row r="58" spans="1:15" x14ac:dyDescent="0.35">
      <c r="A58" t="str">
        <f t="shared" si="0"/>
        <v>erpa22022/23</v>
      </c>
      <c r="B58" t="s">
        <v>27</v>
      </c>
      <c r="C58" t="s">
        <v>100</v>
      </c>
      <c r="D58">
        <v>2</v>
      </c>
      <c r="E58">
        <v>1.459838185739597</v>
      </c>
      <c r="F58">
        <v>-1.4246786130103291</v>
      </c>
      <c r="G58">
        <v>2.8845167987499258</v>
      </c>
      <c r="H58" t="b">
        <v>1</v>
      </c>
      <c r="I58" t="b">
        <f>G58=Table_7a!D4</f>
        <v>1</v>
      </c>
      <c r="J58" t="b">
        <v>1</v>
      </c>
      <c r="K58" t="b">
        <v>1</v>
      </c>
      <c r="L58" t="b">
        <v>1</v>
      </c>
      <c r="M58" t="b">
        <v>1</v>
      </c>
      <c r="N58" t="b">
        <f>F58=Table_7b!D4</f>
        <v>1</v>
      </c>
      <c r="O58" t="b">
        <f>E58=Table_7c!D4</f>
        <v>1</v>
      </c>
    </row>
    <row r="59" spans="1:15" x14ac:dyDescent="0.35">
      <c r="A59" t="str">
        <f t="shared" si="0"/>
        <v>erpa32022/23</v>
      </c>
      <c r="B59" t="s">
        <v>27</v>
      </c>
      <c r="C59" t="s">
        <v>100</v>
      </c>
      <c r="D59">
        <v>3</v>
      </c>
      <c r="E59">
        <v>2.2608032038417458</v>
      </c>
      <c r="F59">
        <v>-2.22557847023824</v>
      </c>
      <c r="G59">
        <v>4.4863816740799862</v>
      </c>
      <c r="H59" t="b">
        <v>1</v>
      </c>
      <c r="I59" t="b">
        <f>G59=Table_7a!D5</f>
        <v>1</v>
      </c>
      <c r="J59" t="b">
        <v>1</v>
      </c>
      <c r="K59" t="b">
        <v>1</v>
      </c>
      <c r="L59" t="b">
        <v>1</v>
      </c>
      <c r="M59" t="b">
        <v>1</v>
      </c>
      <c r="N59" t="b">
        <f>F59=Table_7b!D5</f>
        <v>1</v>
      </c>
      <c r="O59" t="b">
        <f>E59=Table_7c!D5</f>
        <v>1</v>
      </c>
    </row>
    <row r="60" spans="1:15" x14ac:dyDescent="0.35">
      <c r="A60" t="str">
        <f t="shared" si="0"/>
        <v>erpa42022/23</v>
      </c>
      <c r="B60" t="s">
        <v>27</v>
      </c>
      <c r="C60" t="s">
        <v>100</v>
      </c>
      <c r="D60">
        <v>4</v>
      </c>
      <c r="E60">
        <v>2.4784055319275158</v>
      </c>
      <c r="F60">
        <v>-2.397586231611986</v>
      </c>
      <c r="G60">
        <v>4.8759917635395009</v>
      </c>
      <c r="H60" t="b">
        <v>1</v>
      </c>
      <c r="I60" t="b">
        <f>G60=Table_7a!D6</f>
        <v>1</v>
      </c>
      <c r="J60" t="b">
        <v>1</v>
      </c>
      <c r="K60" t="b">
        <v>1</v>
      </c>
      <c r="L60" t="b">
        <v>1</v>
      </c>
      <c r="M60" t="b">
        <v>1</v>
      </c>
      <c r="N60" t="b">
        <f>F60=Table_7b!D6</f>
        <v>1</v>
      </c>
      <c r="O60" t="b">
        <f>E60=Table_7c!D6</f>
        <v>1</v>
      </c>
    </row>
    <row r="61" spans="1:15" x14ac:dyDescent="0.35">
      <c r="A61" t="str">
        <f t="shared" si="0"/>
        <v>erpa52022/23</v>
      </c>
      <c r="B61" t="s">
        <v>27</v>
      </c>
      <c r="C61" t="s">
        <v>100</v>
      </c>
      <c r="D61">
        <v>5</v>
      </c>
      <c r="E61">
        <v>2.88979899630018</v>
      </c>
      <c r="F61">
        <v>-2.7843563061290268</v>
      </c>
      <c r="G61">
        <v>5.674155302429206</v>
      </c>
      <c r="H61" t="b">
        <v>1</v>
      </c>
      <c r="I61" t="b">
        <f>G61=Table_7a!D7</f>
        <v>1</v>
      </c>
      <c r="J61" t="b">
        <v>1</v>
      </c>
      <c r="K61" t="b">
        <v>1</v>
      </c>
      <c r="L61" t="b">
        <v>1</v>
      </c>
      <c r="M61" t="b">
        <v>1</v>
      </c>
      <c r="N61" t="b">
        <f>F61=Table_7b!D7</f>
        <v>1</v>
      </c>
      <c r="O61" t="b">
        <f>E61=Table_7c!D7</f>
        <v>1</v>
      </c>
    </row>
    <row r="62" spans="1:15" x14ac:dyDescent="0.35">
      <c r="A62" t="str">
        <f t="shared" si="0"/>
        <v>erpa62022/23</v>
      </c>
      <c r="B62" t="s">
        <v>27</v>
      </c>
      <c r="C62" t="s">
        <v>100</v>
      </c>
      <c r="D62">
        <v>6</v>
      </c>
      <c r="E62">
        <v>4.5913022357335107</v>
      </c>
      <c r="F62">
        <v>-4.5331344563004077</v>
      </c>
      <c r="G62">
        <v>9.1244366920339175</v>
      </c>
      <c r="H62" t="b">
        <v>1</v>
      </c>
      <c r="I62" t="b">
        <f>G62=Table_7a!D8</f>
        <v>1</v>
      </c>
      <c r="J62" t="b">
        <v>1</v>
      </c>
      <c r="K62" t="b">
        <v>1</v>
      </c>
      <c r="L62" t="b">
        <v>1</v>
      </c>
      <c r="M62" t="b">
        <v>1</v>
      </c>
      <c r="N62" t="b">
        <f>F62=Table_7b!D8</f>
        <v>1</v>
      </c>
      <c r="O62" t="b">
        <f>E62=Table_7c!D8</f>
        <v>1</v>
      </c>
    </row>
    <row r="63" spans="1:15" x14ac:dyDescent="0.35">
      <c r="A63" t="str">
        <f t="shared" si="0"/>
        <v>erpa72022/23</v>
      </c>
      <c r="B63" t="s">
        <v>27</v>
      </c>
      <c r="C63" t="s">
        <v>100</v>
      </c>
      <c r="D63">
        <v>7</v>
      </c>
      <c r="E63">
        <v>7.3851424748018673</v>
      </c>
      <c r="F63">
        <v>-7.2101503500515989</v>
      </c>
      <c r="G63">
        <v>14.59529282485347</v>
      </c>
      <c r="H63" t="b">
        <v>1</v>
      </c>
      <c r="I63" t="b">
        <f>G63=Table_7a!D9</f>
        <v>1</v>
      </c>
      <c r="J63" t="b">
        <v>1</v>
      </c>
      <c r="K63" t="b">
        <v>1</v>
      </c>
      <c r="L63" t="b">
        <v>1</v>
      </c>
      <c r="M63" t="b">
        <v>1</v>
      </c>
      <c r="N63" t="b">
        <f>F63=Table_7b!D9</f>
        <v>1</v>
      </c>
      <c r="O63" t="b">
        <f>E63=Table_7c!D9</f>
        <v>1</v>
      </c>
    </row>
    <row r="64" spans="1:15" x14ac:dyDescent="0.35">
      <c r="A64" t="str">
        <f t="shared" si="0"/>
        <v>erpa82022/23</v>
      </c>
      <c r="B64" t="s">
        <v>27</v>
      </c>
      <c r="C64" t="s">
        <v>100</v>
      </c>
      <c r="D64">
        <v>8</v>
      </c>
      <c r="E64">
        <v>6.0186189849703133</v>
      </c>
      <c r="F64">
        <v>-5.7770689937037059</v>
      </c>
      <c r="G64">
        <v>11.795687978674019</v>
      </c>
      <c r="H64" t="b">
        <v>1</v>
      </c>
      <c r="I64" t="b">
        <f>G64=Table_7a!D10</f>
        <v>1</v>
      </c>
      <c r="J64" t="b">
        <v>1</v>
      </c>
      <c r="K64" t="b">
        <v>1</v>
      </c>
      <c r="L64" t="b">
        <v>1</v>
      </c>
      <c r="M64" t="b">
        <v>1</v>
      </c>
      <c r="N64" t="b">
        <f>F64=Table_7b!D10</f>
        <v>1</v>
      </c>
      <c r="O64" t="b">
        <f>E64=Table_7c!D10</f>
        <v>1</v>
      </c>
    </row>
    <row r="65" spans="1:15" x14ac:dyDescent="0.35">
      <c r="A65" t="str">
        <f t="shared" si="0"/>
        <v>erpa92022/23</v>
      </c>
      <c r="B65" t="s">
        <v>27</v>
      </c>
      <c r="C65" t="s">
        <v>100</v>
      </c>
      <c r="D65">
        <v>9</v>
      </c>
      <c r="E65">
        <v>6.8344372321309059</v>
      </c>
      <c r="F65">
        <v>-6.3384191686493523</v>
      </c>
      <c r="G65">
        <v>13.17285640078026</v>
      </c>
      <c r="H65" t="b">
        <v>1</v>
      </c>
      <c r="I65" t="b">
        <f>G65=Table_7a!D11</f>
        <v>1</v>
      </c>
      <c r="J65" t="b">
        <v>1</v>
      </c>
      <c r="K65" t="b">
        <v>1</v>
      </c>
      <c r="L65" t="b">
        <v>1</v>
      </c>
      <c r="M65" t="b">
        <v>1</v>
      </c>
      <c r="N65" t="b">
        <f>F65=Table_7b!D11</f>
        <v>1</v>
      </c>
      <c r="O65" t="b">
        <f>E65=Table_7c!D11</f>
        <v>1</v>
      </c>
    </row>
    <row r="66" spans="1:15" x14ac:dyDescent="0.35">
      <c r="A66" t="str">
        <f t="shared" si="0"/>
        <v>erpa22023/24</v>
      </c>
      <c r="B66" t="s">
        <v>27</v>
      </c>
      <c r="C66" t="s">
        <v>95</v>
      </c>
      <c r="D66">
        <v>2</v>
      </c>
      <c r="E66">
        <v>3.9329738207070282</v>
      </c>
      <c r="F66">
        <v>0.87005401326386034</v>
      </c>
      <c r="G66">
        <v>3.0629198074431669</v>
      </c>
      <c r="H66" t="b">
        <v>1</v>
      </c>
      <c r="I66" t="b">
        <f>G66=Table_7a!E4</f>
        <v>1</v>
      </c>
      <c r="J66" t="b">
        <v>1</v>
      </c>
      <c r="K66" t="b">
        <v>1</v>
      </c>
      <c r="L66" t="b">
        <v>1</v>
      </c>
      <c r="M66" t="b">
        <v>1</v>
      </c>
      <c r="N66" t="b">
        <f>F66=Table_7b!E4</f>
        <v>1</v>
      </c>
      <c r="O66" t="b">
        <f>E66=Table_7c!E4</f>
        <v>1</v>
      </c>
    </row>
    <row r="67" spans="1:15" x14ac:dyDescent="0.35">
      <c r="A67" t="str">
        <f t="shared" ref="A67:A130" si="1">B67&amp;D67&amp;LEFT(C67,4)&amp;"/"&amp;RIGHT(C67,2)</f>
        <v>erpa32023/24</v>
      </c>
      <c r="B67" t="s">
        <v>27</v>
      </c>
      <c r="C67" t="s">
        <v>95</v>
      </c>
      <c r="D67">
        <v>3</v>
      </c>
      <c r="E67">
        <v>6.1376178420672041</v>
      </c>
      <c r="F67">
        <v>1.782653557144714</v>
      </c>
      <c r="G67">
        <v>4.3549642849224899</v>
      </c>
      <c r="H67" t="b">
        <v>1</v>
      </c>
      <c r="I67" t="b">
        <f>G67=Table_7a!E5</f>
        <v>1</v>
      </c>
      <c r="J67" t="b">
        <v>1</v>
      </c>
      <c r="K67" t="b">
        <v>1</v>
      </c>
      <c r="L67" t="b">
        <v>1</v>
      </c>
      <c r="M67" t="b">
        <v>1</v>
      </c>
      <c r="N67" t="b">
        <f>F67=Table_7b!E5</f>
        <v>1</v>
      </c>
      <c r="O67" t="b">
        <f>E67=Table_7c!E5</f>
        <v>1</v>
      </c>
    </row>
    <row r="68" spans="1:15" x14ac:dyDescent="0.35">
      <c r="A68" t="str">
        <f t="shared" si="1"/>
        <v>erpa42023/24</v>
      </c>
      <c r="B68" t="s">
        <v>27</v>
      </c>
      <c r="C68" t="s">
        <v>95</v>
      </c>
      <c r="D68">
        <v>4</v>
      </c>
      <c r="E68">
        <v>6.445208964548911</v>
      </c>
      <c r="F68">
        <v>1.4350029915791001</v>
      </c>
      <c r="G68">
        <v>5.0102059729698114</v>
      </c>
      <c r="H68" t="b">
        <v>1</v>
      </c>
      <c r="I68" t="b">
        <f>G68=Table_7a!E6</f>
        <v>1</v>
      </c>
      <c r="J68" t="b">
        <v>1</v>
      </c>
      <c r="K68" t="b">
        <v>1</v>
      </c>
      <c r="L68" t="b">
        <v>1</v>
      </c>
      <c r="M68" t="b">
        <v>1</v>
      </c>
      <c r="N68" t="b">
        <f>F68=Table_7b!E6</f>
        <v>1</v>
      </c>
      <c r="O68" t="b">
        <f>E68=Table_7c!E6</f>
        <v>1</v>
      </c>
    </row>
    <row r="69" spans="1:15" x14ac:dyDescent="0.35">
      <c r="A69" t="str">
        <f t="shared" si="1"/>
        <v>erpa52023/24</v>
      </c>
      <c r="B69" t="s">
        <v>27</v>
      </c>
      <c r="C69" t="s">
        <v>95</v>
      </c>
      <c r="D69">
        <v>5</v>
      </c>
      <c r="E69">
        <v>6.0714777718213666</v>
      </c>
      <c r="F69">
        <v>0.48980476110828253</v>
      </c>
      <c r="G69">
        <v>5.581673010713085</v>
      </c>
      <c r="H69" t="b">
        <v>1</v>
      </c>
      <c r="I69" t="b">
        <f>G69=Table_7a!E7</f>
        <v>1</v>
      </c>
      <c r="J69" t="b">
        <v>1</v>
      </c>
      <c r="K69" t="b">
        <v>1</v>
      </c>
      <c r="L69" t="b">
        <v>1</v>
      </c>
      <c r="M69" t="b">
        <v>1</v>
      </c>
      <c r="N69" t="b">
        <f>F69=Table_7b!E7</f>
        <v>1</v>
      </c>
      <c r="O69" t="b">
        <f>E69=Table_7c!E7</f>
        <v>1</v>
      </c>
    </row>
    <row r="70" spans="1:15" x14ac:dyDescent="0.35">
      <c r="A70" t="str">
        <f t="shared" si="1"/>
        <v>erpa62023/24</v>
      </c>
      <c r="B70" t="s">
        <v>27</v>
      </c>
      <c r="C70" t="s">
        <v>95</v>
      </c>
      <c r="D70">
        <v>6</v>
      </c>
      <c r="E70">
        <v>8.4894753740413389</v>
      </c>
      <c r="F70">
        <v>-1.7297017133846631</v>
      </c>
      <c r="G70">
        <v>10.219177087426001</v>
      </c>
      <c r="H70" t="b">
        <v>1</v>
      </c>
      <c r="I70" t="b">
        <f>G70=Table_7a!E8</f>
        <v>1</v>
      </c>
      <c r="J70" t="b">
        <v>1</v>
      </c>
      <c r="K70" t="b">
        <v>1</v>
      </c>
      <c r="L70" t="b">
        <v>1</v>
      </c>
      <c r="M70" t="b">
        <v>1</v>
      </c>
      <c r="N70" t="b">
        <f>F70=Table_7b!E8</f>
        <v>1</v>
      </c>
      <c r="O70" t="b">
        <f>E70=Table_7c!E8</f>
        <v>1</v>
      </c>
    </row>
    <row r="71" spans="1:15" x14ac:dyDescent="0.35">
      <c r="A71" t="str">
        <f t="shared" si="1"/>
        <v>erpa72023/24</v>
      </c>
      <c r="B71" t="s">
        <v>27</v>
      </c>
      <c r="C71" t="s">
        <v>95</v>
      </c>
      <c r="D71">
        <v>7</v>
      </c>
      <c r="E71">
        <v>11.52835149039676</v>
      </c>
      <c r="F71">
        <v>-4.9973849448865044</v>
      </c>
      <c r="G71">
        <v>16.525736435283271</v>
      </c>
      <c r="H71" t="b">
        <v>1</v>
      </c>
      <c r="I71" t="b">
        <f>G71=Table_7a!E9</f>
        <v>1</v>
      </c>
      <c r="J71" t="b">
        <v>1</v>
      </c>
      <c r="K71" t="b">
        <v>1</v>
      </c>
      <c r="L71" t="b">
        <v>1</v>
      </c>
      <c r="M71" t="b">
        <v>1</v>
      </c>
      <c r="N71" t="b">
        <f>F71=Table_7b!E9</f>
        <v>1</v>
      </c>
      <c r="O71" t="b">
        <f>E71=Table_7c!E9</f>
        <v>1</v>
      </c>
    </row>
    <row r="72" spans="1:15" x14ac:dyDescent="0.35">
      <c r="A72" t="str">
        <f t="shared" si="1"/>
        <v>erpa82023/24</v>
      </c>
      <c r="B72" t="s">
        <v>27</v>
      </c>
      <c r="C72" t="s">
        <v>95</v>
      </c>
      <c r="D72">
        <v>8</v>
      </c>
      <c r="E72">
        <v>9.6487516734833818</v>
      </c>
      <c r="F72">
        <v>-4.6391827141799693</v>
      </c>
      <c r="G72">
        <v>14.28793438766335</v>
      </c>
      <c r="H72" t="b">
        <v>1</v>
      </c>
      <c r="I72" t="b">
        <f>G72=Table_7a!E10</f>
        <v>1</v>
      </c>
      <c r="J72" t="b">
        <v>1</v>
      </c>
      <c r="K72" t="b">
        <v>1</v>
      </c>
      <c r="L72" t="b">
        <v>1</v>
      </c>
      <c r="M72" t="b">
        <v>1</v>
      </c>
      <c r="N72" t="b">
        <f>F72=Table_7b!E10</f>
        <v>1</v>
      </c>
      <c r="O72" t="b">
        <f>E72=Table_7c!E10</f>
        <v>1</v>
      </c>
    </row>
    <row r="73" spans="1:15" x14ac:dyDescent="0.35">
      <c r="A73" t="str">
        <f t="shared" si="1"/>
        <v>erpa92023/24</v>
      </c>
      <c r="B73" t="s">
        <v>27</v>
      </c>
      <c r="C73" t="s">
        <v>95</v>
      </c>
      <c r="D73">
        <v>9</v>
      </c>
      <c r="E73">
        <v>8.5939970912458321</v>
      </c>
      <c r="F73">
        <v>-5.9602174645840762</v>
      </c>
      <c r="G73">
        <v>14.55421455582991</v>
      </c>
      <c r="H73" t="b">
        <v>1</v>
      </c>
      <c r="I73" t="b">
        <f>G73=Table_7a!E11</f>
        <v>1</v>
      </c>
      <c r="J73" t="b">
        <v>1</v>
      </c>
      <c r="K73" t="b">
        <v>1</v>
      </c>
      <c r="L73" t="b">
        <v>1</v>
      </c>
      <c r="M73" t="b">
        <v>1</v>
      </c>
      <c r="N73" t="b">
        <f>F73=Table_7b!E11</f>
        <v>1</v>
      </c>
      <c r="O73" t="b">
        <f>E73=Table_7c!E11</f>
        <v>1</v>
      </c>
    </row>
    <row r="74" spans="1:15" x14ac:dyDescent="0.35">
      <c r="A74" t="str">
        <f t="shared" si="1"/>
        <v>erpa22024/25</v>
      </c>
      <c r="B74" t="s">
        <v>27</v>
      </c>
      <c r="C74" t="s">
        <v>96</v>
      </c>
      <c r="D74">
        <v>2</v>
      </c>
      <c r="E74">
        <v>5.9353045274849956</v>
      </c>
      <c r="F74">
        <v>0.55927428335301899</v>
      </c>
      <c r="G74">
        <v>5.3760302441319778</v>
      </c>
      <c r="H74" t="b">
        <v>1</v>
      </c>
      <c r="I74" t="b">
        <f>G74=Table_7a!F4</f>
        <v>1</v>
      </c>
      <c r="J74" t="b">
        <v>1</v>
      </c>
      <c r="K74" t="b">
        <v>1</v>
      </c>
      <c r="L74" t="b">
        <v>1</v>
      </c>
      <c r="M74" t="b">
        <v>1</v>
      </c>
      <c r="N74" t="b">
        <f>F74=Table_7b!F4</f>
        <v>1</v>
      </c>
      <c r="O74" t="b">
        <f>E74=Table_7c!F4</f>
        <v>1</v>
      </c>
    </row>
    <row r="75" spans="1:15" x14ac:dyDescent="0.35">
      <c r="A75" t="str">
        <f t="shared" si="1"/>
        <v>erpa32024/25</v>
      </c>
      <c r="B75" t="s">
        <v>27</v>
      </c>
      <c r="C75" t="s">
        <v>96</v>
      </c>
      <c r="D75">
        <v>3</v>
      </c>
      <c r="E75">
        <v>10.469269829238851</v>
      </c>
      <c r="F75">
        <v>4.7530010441475588</v>
      </c>
      <c r="G75">
        <v>5.7162687850912937</v>
      </c>
      <c r="H75" t="b">
        <v>1</v>
      </c>
      <c r="I75" t="b">
        <f>G75=Table_7a!F5</f>
        <v>1</v>
      </c>
      <c r="J75" t="b">
        <v>1</v>
      </c>
      <c r="K75" t="b">
        <v>1</v>
      </c>
      <c r="L75" t="b">
        <v>1</v>
      </c>
      <c r="M75" t="b">
        <v>1</v>
      </c>
      <c r="N75" t="b">
        <f>F75=Table_7b!F5</f>
        <v>1</v>
      </c>
      <c r="O75" t="b">
        <f>E75=Table_7c!F5</f>
        <v>1</v>
      </c>
    </row>
    <row r="76" spans="1:15" x14ac:dyDescent="0.35">
      <c r="A76" t="str">
        <f t="shared" si="1"/>
        <v>erpa42024/25</v>
      </c>
      <c r="B76" t="s">
        <v>27</v>
      </c>
      <c r="C76" t="s">
        <v>96</v>
      </c>
      <c r="D76">
        <v>4</v>
      </c>
      <c r="E76">
        <v>14.960582357835269</v>
      </c>
      <c r="F76">
        <v>8.9514797633981509</v>
      </c>
      <c r="G76">
        <v>6.0091025944371168</v>
      </c>
      <c r="H76" t="b">
        <v>1</v>
      </c>
      <c r="I76" t="b">
        <f>G76=Table_7a!F6</f>
        <v>1</v>
      </c>
      <c r="J76" t="b">
        <v>1</v>
      </c>
      <c r="K76" t="b">
        <v>1</v>
      </c>
      <c r="L76" t="b">
        <v>1</v>
      </c>
      <c r="M76" t="b">
        <v>1</v>
      </c>
      <c r="N76" t="b">
        <f>F76=Table_7b!F6</f>
        <v>1</v>
      </c>
      <c r="O76" t="b">
        <f>E76=Table_7c!F6</f>
        <v>1</v>
      </c>
    </row>
    <row r="77" spans="1:15" x14ac:dyDescent="0.35">
      <c r="A77" t="str">
        <f t="shared" si="1"/>
        <v>erpa52024/25</v>
      </c>
      <c r="B77" t="s">
        <v>27</v>
      </c>
      <c r="C77" t="s">
        <v>96</v>
      </c>
      <c r="D77">
        <v>5</v>
      </c>
      <c r="E77">
        <v>11.254062719101061</v>
      </c>
      <c r="F77">
        <v>4.5464746142224994</v>
      </c>
      <c r="G77">
        <v>6.7075881048785622</v>
      </c>
      <c r="H77" t="b">
        <v>1</v>
      </c>
      <c r="I77" t="b">
        <f>G77=Table_7a!F7</f>
        <v>1</v>
      </c>
      <c r="J77" t="b">
        <v>1</v>
      </c>
      <c r="K77" t="b">
        <v>1</v>
      </c>
      <c r="L77" t="b">
        <v>1</v>
      </c>
      <c r="M77" t="b">
        <v>1</v>
      </c>
      <c r="N77" t="b">
        <f>F77=Table_7b!F7</f>
        <v>1</v>
      </c>
      <c r="O77" t="b">
        <f>E77=Table_7c!F7</f>
        <v>1</v>
      </c>
    </row>
    <row r="78" spans="1:15" x14ac:dyDescent="0.35">
      <c r="A78" t="str">
        <f t="shared" si="1"/>
        <v>erpa62024/25</v>
      </c>
      <c r="B78" t="s">
        <v>27</v>
      </c>
      <c r="C78" t="s">
        <v>96</v>
      </c>
      <c r="D78">
        <v>6</v>
      </c>
      <c r="E78">
        <v>18.98651410506119</v>
      </c>
      <c r="F78">
        <v>7.860712575045218</v>
      </c>
      <c r="G78">
        <v>11.12580153001597</v>
      </c>
      <c r="H78" t="b">
        <v>1</v>
      </c>
      <c r="I78" t="b">
        <f>G78=Table_7a!F8</f>
        <v>1</v>
      </c>
      <c r="J78" t="b">
        <v>1</v>
      </c>
      <c r="K78" t="b">
        <v>1</v>
      </c>
      <c r="L78" t="b">
        <v>1</v>
      </c>
      <c r="M78" t="b">
        <v>1</v>
      </c>
      <c r="N78" t="b">
        <f>F78=Table_7b!F8</f>
        <v>1</v>
      </c>
      <c r="O78" t="b">
        <f>E78=Table_7c!F8</f>
        <v>1</v>
      </c>
    </row>
    <row r="79" spans="1:15" x14ac:dyDescent="0.35">
      <c r="A79" t="str">
        <f t="shared" si="1"/>
        <v>erpa72024/25</v>
      </c>
      <c r="B79" t="s">
        <v>27</v>
      </c>
      <c r="C79" t="s">
        <v>96</v>
      </c>
      <c r="D79">
        <v>7</v>
      </c>
      <c r="E79">
        <v>26.813129161716049</v>
      </c>
      <c r="F79">
        <v>7.7721288666356152</v>
      </c>
      <c r="G79">
        <v>19.04100029508043</v>
      </c>
      <c r="H79" t="b">
        <v>1</v>
      </c>
      <c r="I79" t="b">
        <f>G79=Table_7a!F9</f>
        <v>1</v>
      </c>
      <c r="J79" t="b">
        <v>1</v>
      </c>
      <c r="K79" t="b">
        <v>1</v>
      </c>
      <c r="L79" t="b">
        <v>1</v>
      </c>
      <c r="M79" t="b">
        <v>1</v>
      </c>
      <c r="N79" t="b">
        <f>F79=Table_7b!F9</f>
        <v>1</v>
      </c>
      <c r="O79" t="b">
        <f>E79=Table_7c!F9</f>
        <v>1</v>
      </c>
    </row>
    <row r="80" spans="1:15" x14ac:dyDescent="0.35">
      <c r="A80" t="str">
        <f t="shared" si="1"/>
        <v>erpa82024/25</v>
      </c>
      <c r="B80" t="s">
        <v>27</v>
      </c>
      <c r="C80" t="s">
        <v>96</v>
      </c>
      <c r="D80">
        <v>8</v>
      </c>
      <c r="E80">
        <v>20.70346457421692</v>
      </c>
      <c r="F80">
        <v>4.3575050434952409</v>
      </c>
      <c r="G80">
        <v>16.345959530721679</v>
      </c>
      <c r="H80" t="b">
        <v>1</v>
      </c>
      <c r="I80" t="b">
        <f>G80=Table_7a!F10</f>
        <v>1</v>
      </c>
      <c r="J80" t="b">
        <v>1</v>
      </c>
      <c r="K80" t="b">
        <v>1</v>
      </c>
      <c r="L80" t="b">
        <v>1</v>
      </c>
      <c r="M80" t="b">
        <v>1</v>
      </c>
      <c r="N80" t="b">
        <f>F80=Table_7b!F10</f>
        <v>1</v>
      </c>
      <c r="O80" t="b">
        <f>E80=Table_7c!F10</f>
        <v>1</v>
      </c>
    </row>
    <row r="81" spans="1:15" x14ac:dyDescent="0.35">
      <c r="A81" t="str">
        <f t="shared" si="1"/>
        <v>erpa92024/25</v>
      </c>
      <c r="B81" t="s">
        <v>27</v>
      </c>
      <c r="C81" t="s">
        <v>96</v>
      </c>
      <c r="D81">
        <v>9</v>
      </c>
      <c r="E81">
        <v>22.798848391806981</v>
      </c>
      <c r="F81">
        <v>6.4699657332477791</v>
      </c>
      <c r="G81">
        <v>16.328882658559198</v>
      </c>
      <c r="H81" t="b">
        <v>1</v>
      </c>
      <c r="I81" t="b">
        <f>G81=Table_7a!F11</f>
        <v>1</v>
      </c>
      <c r="J81" t="b">
        <v>1</v>
      </c>
      <c r="K81" t="b">
        <v>1</v>
      </c>
      <c r="L81" t="b">
        <v>1</v>
      </c>
      <c r="M81" t="b">
        <v>1</v>
      </c>
      <c r="N81" t="b">
        <f>F81=Table_7b!F11</f>
        <v>1</v>
      </c>
      <c r="O81" t="b">
        <f>E81=Table_7c!F11</f>
        <v>1</v>
      </c>
    </row>
    <row r="82" spans="1:15" x14ac:dyDescent="0.35">
      <c r="A82" t="str">
        <f t="shared" si="1"/>
        <v>ppa22018/19</v>
      </c>
      <c r="B82" t="s">
        <v>29</v>
      </c>
      <c r="C82" t="s">
        <v>101</v>
      </c>
      <c r="D82">
        <v>2</v>
      </c>
      <c r="E82">
        <v>6.1346617615749262</v>
      </c>
      <c r="F82">
        <v>7.4674782970394666</v>
      </c>
      <c r="G82">
        <v>-1.33281653546454</v>
      </c>
      <c r="H82" t="b">
        <v>1</v>
      </c>
      <c r="I82" t="b">
        <f>G82=Table_5a!B4</f>
        <v>1</v>
      </c>
      <c r="J82" t="b">
        <v>1</v>
      </c>
      <c r="K82" t="b">
        <v>1</v>
      </c>
      <c r="L82" t="b">
        <v>1</v>
      </c>
      <c r="M82" t="b">
        <v>1</v>
      </c>
      <c r="N82" t="b">
        <f>F82=Table_5b!B4</f>
        <v>1</v>
      </c>
      <c r="O82" t="b">
        <f>E82=Table_5c!B4</f>
        <v>1</v>
      </c>
    </row>
    <row r="83" spans="1:15" x14ac:dyDescent="0.35">
      <c r="A83" t="str">
        <f t="shared" si="1"/>
        <v>ppa32018/19</v>
      </c>
      <c r="B83" t="s">
        <v>29</v>
      </c>
      <c r="C83" t="s">
        <v>101</v>
      </c>
      <c r="D83">
        <v>3</v>
      </c>
      <c r="E83">
        <v>6.492580303875771</v>
      </c>
      <c r="F83">
        <v>8.741924475036118</v>
      </c>
      <c r="G83">
        <v>-2.249344171160347</v>
      </c>
      <c r="H83" t="b">
        <v>1</v>
      </c>
      <c r="I83" t="b">
        <f>G83=Table_5a!B5</f>
        <v>1</v>
      </c>
      <c r="J83" t="b">
        <v>1</v>
      </c>
      <c r="K83" t="b">
        <v>1</v>
      </c>
      <c r="L83" t="b">
        <v>1</v>
      </c>
      <c r="M83" t="b">
        <v>1</v>
      </c>
      <c r="N83" t="b">
        <f>F83=Table_5b!B5</f>
        <v>1</v>
      </c>
      <c r="O83" t="b">
        <f>E83=Table_5c!B5</f>
        <v>1</v>
      </c>
    </row>
    <row r="84" spans="1:15" x14ac:dyDescent="0.35">
      <c r="A84" t="str">
        <f t="shared" si="1"/>
        <v>ppa42018/19</v>
      </c>
      <c r="B84" t="s">
        <v>29</v>
      </c>
      <c r="C84" t="s">
        <v>101</v>
      </c>
      <c r="D84">
        <v>4</v>
      </c>
      <c r="E84">
        <v>7.711857491742129</v>
      </c>
      <c r="F84">
        <v>10.29373046144031</v>
      </c>
      <c r="G84">
        <v>-2.581872969698177</v>
      </c>
      <c r="H84" t="b">
        <v>1</v>
      </c>
      <c r="I84" t="b">
        <f>G84=Table_5a!B6</f>
        <v>1</v>
      </c>
      <c r="J84" t="b">
        <v>1</v>
      </c>
      <c r="K84" t="b">
        <v>1</v>
      </c>
      <c r="L84" t="b">
        <v>1</v>
      </c>
      <c r="M84" t="b">
        <v>1</v>
      </c>
      <c r="N84" t="b">
        <f>F84=Table_5b!B6</f>
        <v>1</v>
      </c>
      <c r="O84" t="b">
        <f>E84=Table_5c!B6</f>
        <v>1</v>
      </c>
    </row>
    <row r="85" spans="1:15" x14ac:dyDescent="0.35">
      <c r="A85" t="str">
        <f t="shared" si="1"/>
        <v>ppa52018/19</v>
      </c>
      <c r="B85" t="s">
        <v>29</v>
      </c>
      <c r="C85" t="s">
        <v>101</v>
      </c>
      <c r="D85">
        <v>5</v>
      </c>
      <c r="E85">
        <v>8.5755476666512251</v>
      </c>
      <c r="F85">
        <v>12.222930181041081</v>
      </c>
      <c r="G85">
        <v>-3.6473825143898519</v>
      </c>
      <c r="H85" t="b">
        <v>1</v>
      </c>
      <c r="I85" t="b">
        <f>G85=Table_5a!B7</f>
        <v>1</v>
      </c>
      <c r="J85" t="b">
        <v>1</v>
      </c>
      <c r="K85" t="b">
        <v>1</v>
      </c>
      <c r="L85" t="b">
        <v>1</v>
      </c>
      <c r="M85" t="b">
        <v>1</v>
      </c>
      <c r="N85" t="b">
        <f>F85=Table_5b!B7</f>
        <v>1</v>
      </c>
      <c r="O85" t="b">
        <f>E85=Table_5c!B7</f>
        <v>1</v>
      </c>
    </row>
    <row r="86" spans="1:15" x14ac:dyDescent="0.35">
      <c r="A86" t="str">
        <f t="shared" si="1"/>
        <v>ppa62018/19</v>
      </c>
      <c r="B86" t="s">
        <v>29</v>
      </c>
      <c r="C86" t="s">
        <v>101</v>
      </c>
      <c r="D86">
        <v>6</v>
      </c>
      <c r="E86">
        <v>11.80429185636317</v>
      </c>
      <c r="F86">
        <v>15.996153468922721</v>
      </c>
      <c r="G86">
        <v>-4.191861612559558</v>
      </c>
      <c r="H86" t="b">
        <v>1</v>
      </c>
      <c r="I86" t="b">
        <f>G86=Table_5a!B8</f>
        <v>1</v>
      </c>
      <c r="J86" t="b">
        <v>1</v>
      </c>
      <c r="K86" t="b">
        <v>1</v>
      </c>
      <c r="L86" t="b">
        <v>1</v>
      </c>
      <c r="M86" t="b">
        <v>1</v>
      </c>
      <c r="N86" t="b">
        <f>F86=Table_5b!B8</f>
        <v>1</v>
      </c>
      <c r="O86" t="b">
        <f>E86=Table_5c!B8</f>
        <v>1</v>
      </c>
    </row>
    <row r="87" spans="1:15" x14ac:dyDescent="0.35">
      <c r="A87" t="str">
        <f t="shared" si="1"/>
        <v>ppa72018/19</v>
      </c>
      <c r="B87" t="s">
        <v>29</v>
      </c>
      <c r="C87" t="s">
        <v>101</v>
      </c>
      <c r="D87">
        <v>7</v>
      </c>
      <c r="E87">
        <v>13.025598348800759</v>
      </c>
      <c r="F87">
        <v>18.107290654699572</v>
      </c>
      <c r="G87">
        <v>-5.0816923058988124</v>
      </c>
      <c r="H87" t="b">
        <v>1</v>
      </c>
      <c r="I87" t="b">
        <f>G87=Table_5a!B9</f>
        <v>1</v>
      </c>
      <c r="J87" t="b">
        <v>1</v>
      </c>
      <c r="K87" t="b">
        <v>1</v>
      </c>
      <c r="L87" t="b">
        <v>1</v>
      </c>
      <c r="M87" t="b">
        <v>1</v>
      </c>
      <c r="N87" t="b">
        <f>F87=Table_5b!B9</f>
        <v>1</v>
      </c>
      <c r="O87" t="b">
        <f>E87=Table_5c!B9</f>
        <v>1</v>
      </c>
    </row>
    <row r="88" spans="1:15" x14ac:dyDescent="0.35">
      <c r="A88" t="str">
        <f t="shared" si="1"/>
        <v>ppa82018/19</v>
      </c>
      <c r="B88" t="s">
        <v>29</v>
      </c>
      <c r="C88" t="s">
        <v>101</v>
      </c>
      <c r="D88">
        <v>8</v>
      </c>
      <c r="E88">
        <v>7.5955951630134244</v>
      </c>
      <c r="F88">
        <v>10.91407808645382</v>
      </c>
      <c r="G88">
        <v>-3.3184829234403992</v>
      </c>
      <c r="H88" t="b">
        <v>1</v>
      </c>
      <c r="I88" t="b">
        <f>G88=Table_5a!B10</f>
        <v>1</v>
      </c>
      <c r="J88" t="b">
        <v>1</v>
      </c>
      <c r="K88" t="b">
        <v>1</v>
      </c>
      <c r="L88" t="b">
        <v>1</v>
      </c>
      <c r="M88" t="b">
        <v>1</v>
      </c>
      <c r="N88" t="b">
        <f>F88=Table_5b!B10</f>
        <v>1</v>
      </c>
      <c r="O88" t="b">
        <f>E88=Table_5c!B10</f>
        <v>1</v>
      </c>
    </row>
    <row r="89" spans="1:15" x14ac:dyDescent="0.35">
      <c r="A89" t="str">
        <f t="shared" si="1"/>
        <v>ppa92018/19</v>
      </c>
      <c r="B89" t="s">
        <v>29</v>
      </c>
      <c r="C89" t="s">
        <v>101</v>
      </c>
      <c r="D89">
        <v>9</v>
      </c>
      <c r="E89">
        <v>4.0619654273303274</v>
      </c>
      <c r="F89">
        <v>9.10353285835658</v>
      </c>
      <c r="G89">
        <v>-5.0415674310262526</v>
      </c>
      <c r="H89" t="b">
        <v>1</v>
      </c>
      <c r="I89" t="b">
        <f>G89=Table_5a!B11</f>
        <v>1</v>
      </c>
      <c r="J89" t="b">
        <v>1</v>
      </c>
      <c r="K89" t="b">
        <v>1</v>
      </c>
      <c r="L89" t="b">
        <v>1</v>
      </c>
      <c r="M89" t="b">
        <v>1</v>
      </c>
      <c r="N89" t="b">
        <f>F89=Table_5b!B11</f>
        <v>1</v>
      </c>
      <c r="O89" t="b">
        <f>E89=Table_5c!B11</f>
        <v>1</v>
      </c>
    </row>
    <row r="90" spans="1:15" x14ac:dyDescent="0.35">
      <c r="A90" t="str">
        <f t="shared" si="1"/>
        <v>ppa22020/21</v>
      </c>
      <c r="B90" t="s">
        <v>29</v>
      </c>
      <c r="C90" t="s">
        <v>93</v>
      </c>
      <c r="D90">
        <v>2</v>
      </c>
      <c r="E90">
        <v>-0.49609497250431023</v>
      </c>
      <c r="F90">
        <v>2.1479264732338632</v>
      </c>
      <c r="G90">
        <v>-2.644021445738173</v>
      </c>
      <c r="H90" t="b">
        <v>1</v>
      </c>
      <c r="I90" t="b">
        <f>G90=Table_5a!C4</f>
        <v>1</v>
      </c>
      <c r="J90" t="b">
        <v>1</v>
      </c>
      <c r="K90" t="b">
        <v>1</v>
      </c>
      <c r="L90" t="b">
        <v>1</v>
      </c>
      <c r="M90" t="b">
        <v>1</v>
      </c>
      <c r="N90" t="b">
        <f>F90=Table_5b!C4</f>
        <v>1</v>
      </c>
      <c r="O90" t="b">
        <f>E90=Table_5c!C4</f>
        <v>1</v>
      </c>
    </row>
    <row r="91" spans="1:15" x14ac:dyDescent="0.35">
      <c r="A91" t="str">
        <f t="shared" si="1"/>
        <v>ppa32020/21</v>
      </c>
      <c r="B91" t="s">
        <v>29</v>
      </c>
      <c r="C91" t="s">
        <v>93</v>
      </c>
      <c r="D91">
        <v>3</v>
      </c>
      <c r="E91">
        <v>-1.7933791264885319</v>
      </c>
      <c r="F91">
        <v>1.963977645802101</v>
      </c>
      <c r="G91">
        <v>-3.7573567722906329</v>
      </c>
      <c r="H91" t="b">
        <v>1</v>
      </c>
      <c r="I91" t="b">
        <f>G91=Table_5a!C5</f>
        <v>1</v>
      </c>
      <c r="J91" t="b">
        <v>1</v>
      </c>
      <c r="K91" t="b">
        <v>1</v>
      </c>
      <c r="L91" t="b">
        <v>1</v>
      </c>
      <c r="M91" t="b">
        <v>1</v>
      </c>
      <c r="N91" t="b">
        <f>F91=Table_5b!C5</f>
        <v>1</v>
      </c>
      <c r="O91" t="b">
        <f>E91=Table_5c!C5</f>
        <v>1</v>
      </c>
    </row>
    <row r="92" spans="1:15" x14ac:dyDescent="0.35">
      <c r="A92" t="str">
        <f t="shared" si="1"/>
        <v>ppa42020/21</v>
      </c>
      <c r="B92" t="s">
        <v>29</v>
      </c>
      <c r="C92" t="s">
        <v>93</v>
      </c>
      <c r="D92">
        <v>4</v>
      </c>
      <c r="E92">
        <v>-2.0193707548007178</v>
      </c>
      <c r="F92">
        <v>2.6977710737934228</v>
      </c>
      <c r="G92">
        <v>-4.7171418285941407</v>
      </c>
      <c r="H92" t="b">
        <v>1</v>
      </c>
      <c r="I92" t="b">
        <f>G92=Table_5a!C6</f>
        <v>1</v>
      </c>
      <c r="J92" t="b">
        <v>1</v>
      </c>
      <c r="K92" t="b">
        <v>1</v>
      </c>
      <c r="L92" t="b">
        <v>1</v>
      </c>
      <c r="M92" t="b">
        <v>1</v>
      </c>
      <c r="N92" t="b">
        <f>F92=Table_5b!C6</f>
        <v>1</v>
      </c>
      <c r="O92" t="b">
        <f>E92=Table_5c!C6</f>
        <v>1</v>
      </c>
    </row>
    <row r="93" spans="1:15" x14ac:dyDescent="0.35">
      <c r="A93" t="str">
        <f t="shared" si="1"/>
        <v>ppa52020/21</v>
      </c>
      <c r="B93" t="s">
        <v>29</v>
      </c>
      <c r="C93" t="s">
        <v>93</v>
      </c>
      <c r="D93">
        <v>5</v>
      </c>
      <c r="E93">
        <v>-2.6548978221432828</v>
      </c>
      <c r="F93">
        <v>3.0906716188578658</v>
      </c>
      <c r="G93">
        <v>-5.7455694410011482</v>
      </c>
      <c r="H93" t="b">
        <v>1</v>
      </c>
      <c r="I93" t="b">
        <f>G93=Table_5a!C7</f>
        <v>1</v>
      </c>
      <c r="J93" t="b">
        <v>1</v>
      </c>
      <c r="K93" t="b">
        <v>1</v>
      </c>
      <c r="L93" t="b">
        <v>1</v>
      </c>
      <c r="M93" t="b">
        <v>1</v>
      </c>
      <c r="N93" t="b">
        <f>F93=Table_5b!C7</f>
        <v>1</v>
      </c>
      <c r="O93" t="b">
        <f>E93=Table_5c!C7</f>
        <v>1</v>
      </c>
    </row>
    <row r="94" spans="1:15" x14ac:dyDescent="0.35">
      <c r="A94" t="str">
        <f t="shared" si="1"/>
        <v>ppa62020/21</v>
      </c>
      <c r="B94" t="s">
        <v>29</v>
      </c>
      <c r="C94" t="s">
        <v>93</v>
      </c>
      <c r="D94">
        <v>6</v>
      </c>
      <c r="E94">
        <v>-2.4254900216724899</v>
      </c>
      <c r="F94">
        <v>4.9568304944472423</v>
      </c>
      <c r="G94">
        <v>-7.3823205161197327</v>
      </c>
      <c r="H94" t="b">
        <v>1</v>
      </c>
      <c r="I94" t="b">
        <f>G94=Table_5a!C8</f>
        <v>1</v>
      </c>
      <c r="J94" t="b">
        <v>1</v>
      </c>
      <c r="K94" t="b">
        <v>1</v>
      </c>
      <c r="L94" t="b">
        <v>1</v>
      </c>
      <c r="M94" t="b">
        <v>1</v>
      </c>
      <c r="N94" t="b">
        <f>F94=Table_5b!C8</f>
        <v>1</v>
      </c>
      <c r="O94" t="b">
        <f>E94=Table_5c!C8</f>
        <v>1</v>
      </c>
    </row>
    <row r="95" spans="1:15" x14ac:dyDescent="0.35">
      <c r="A95" t="str">
        <f t="shared" si="1"/>
        <v>ppa72020/21</v>
      </c>
      <c r="B95" t="s">
        <v>29</v>
      </c>
      <c r="C95" t="s">
        <v>93</v>
      </c>
      <c r="D95">
        <v>7</v>
      </c>
      <c r="E95">
        <v>-5.1219927061897508</v>
      </c>
      <c r="F95">
        <v>4.9332094202848236</v>
      </c>
      <c r="G95">
        <v>-10.055202126474571</v>
      </c>
      <c r="H95" t="b">
        <v>1</v>
      </c>
      <c r="I95" t="b">
        <f>G95=Table_5a!C9</f>
        <v>1</v>
      </c>
      <c r="J95" t="b">
        <v>1</v>
      </c>
      <c r="K95" t="b">
        <v>1</v>
      </c>
      <c r="L95" t="b">
        <v>1</v>
      </c>
      <c r="M95" t="b">
        <v>1</v>
      </c>
      <c r="N95" t="b">
        <f>F95=Table_5b!C9</f>
        <v>1</v>
      </c>
      <c r="O95" t="b">
        <f>E95=Table_5c!C9</f>
        <v>1</v>
      </c>
    </row>
    <row r="96" spans="1:15" x14ac:dyDescent="0.35">
      <c r="A96" t="str">
        <f t="shared" si="1"/>
        <v>ppa82020/21</v>
      </c>
      <c r="B96" t="s">
        <v>29</v>
      </c>
      <c r="C96" t="s">
        <v>93</v>
      </c>
      <c r="D96">
        <v>8</v>
      </c>
      <c r="E96">
        <v>-2.1956788557776119</v>
      </c>
      <c r="F96">
        <v>3.9881839790162319</v>
      </c>
      <c r="G96">
        <v>-6.1838628347938442</v>
      </c>
      <c r="H96" t="b">
        <v>1</v>
      </c>
      <c r="I96" t="b">
        <f>G96=Table_5a!C10</f>
        <v>1</v>
      </c>
      <c r="J96" t="b">
        <v>1</v>
      </c>
      <c r="K96" t="b">
        <v>1</v>
      </c>
      <c r="L96" t="b">
        <v>1</v>
      </c>
      <c r="M96" t="b">
        <v>1</v>
      </c>
      <c r="N96" t="b">
        <f>F96=Table_5b!C10</f>
        <v>1</v>
      </c>
      <c r="O96" t="b">
        <f>E96=Table_5c!C10</f>
        <v>1</v>
      </c>
    </row>
    <row r="97" spans="1:15" x14ac:dyDescent="0.35">
      <c r="A97" t="str">
        <f t="shared" si="1"/>
        <v>ppa92020/21</v>
      </c>
      <c r="B97" t="s">
        <v>29</v>
      </c>
      <c r="C97" t="s">
        <v>93</v>
      </c>
      <c r="D97">
        <v>9</v>
      </c>
      <c r="E97">
        <v>-3.5101396560984979</v>
      </c>
      <c r="F97">
        <v>4.6555308090966703</v>
      </c>
      <c r="G97">
        <v>-8.1656704651951681</v>
      </c>
      <c r="H97" t="b">
        <v>1</v>
      </c>
      <c r="I97" t="b">
        <f>G97=Table_5a!C11</f>
        <v>1</v>
      </c>
      <c r="J97" t="b">
        <v>1</v>
      </c>
      <c r="K97" t="b">
        <v>1</v>
      </c>
      <c r="L97" t="b">
        <v>1</v>
      </c>
      <c r="M97" t="b">
        <v>1</v>
      </c>
      <c r="N97" t="b">
        <f>F97=Table_5b!C11</f>
        <v>1</v>
      </c>
      <c r="O97" t="b">
        <f>E97=Table_5c!C11</f>
        <v>1</v>
      </c>
    </row>
    <row r="98" spans="1:15" x14ac:dyDescent="0.35">
      <c r="A98" t="str">
        <f t="shared" si="1"/>
        <v>ppa22021/22</v>
      </c>
      <c r="B98" t="s">
        <v>29</v>
      </c>
      <c r="C98" t="s">
        <v>94</v>
      </c>
      <c r="D98">
        <v>2</v>
      </c>
      <c r="E98">
        <v>-3.5736767079545828</v>
      </c>
      <c r="F98">
        <v>-0.1107935719026585</v>
      </c>
      <c r="G98">
        <v>-3.4628831360519241</v>
      </c>
      <c r="H98" t="b">
        <v>1</v>
      </c>
      <c r="I98" t="b">
        <f>G98=Table_5a!D4</f>
        <v>1</v>
      </c>
      <c r="J98" t="b">
        <v>1</v>
      </c>
      <c r="K98" t="b">
        <v>1</v>
      </c>
      <c r="L98" t="b">
        <v>1</v>
      </c>
      <c r="M98" t="b">
        <v>1</v>
      </c>
      <c r="N98" t="b">
        <f>F98=Table_5b!D4</f>
        <v>1</v>
      </c>
      <c r="O98" t="b">
        <f>E98=Table_5c!D4</f>
        <v>1</v>
      </c>
    </row>
    <row r="99" spans="1:15" x14ac:dyDescent="0.35">
      <c r="A99" t="str">
        <f t="shared" si="1"/>
        <v>ppa32021/22</v>
      </c>
      <c r="B99" t="s">
        <v>29</v>
      </c>
      <c r="C99" t="s">
        <v>94</v>
      </c>
      <c r="D99">
        <v>3</v>
      </c>
      <c r="E99">
        <v>-4.3670115801990157</v>
      </c>
      <c r="F99">
        <v>0.15713577571276671</v>
      </c>
      <c r="G99">
        <v>-4.5241473559117829</v>
      </c>
      <c r="H99" t="b">
        <v>1</v>
      </c>
      <c r="I99" t="b">
        <f>G99=Table_5a!D5</f>
        <v>1</v>
      </c>
      <c r="J99" t="b">
        <v>1</v>
      </c>
      <c r="K99" t="b">
        <v>1</v>
      </c>
      <c r="L99" t="b">
        <v>1</v>
      </c>
      <c r="M99" t="b">
        <v>1</v>
      </c>
      <c r="N99" t="b">
        <f>F99=Table_5b!D5</f>
        <v>1</v>
      </c>
      <c r="O99" t="b">
        <f>E99=Table_5c!D5</f>
        <v>1</v>
      </c>
    </row>
    <row r="100" spans="1:15" x14ac:dyDescent="0.35">
      <c r="A100" t="str">
        <f t="shared" si="1"/>
        <v>ppa42021/22</v>
      </c>
      <c r="B100" t="s">
        <v>29</v>
      </c>
      <c r="C100" t="s">
        <v>94</v>
      </c>
      <c r="D100">
        <v>4</v>
      </c>
      <c r="E100">
        <v>-4.9233968649525766</v>
      </c>
      <c r="F100">
        <v>-0.25024054805149842</v>
      </c>
      <c r="G100">
        <v>-4.6731563169010792</v>
      </c>
      <c r="H100" t="b">
        <v>1</v>
      </c>
      <c r="I100" t="b">
        <f>G100=Table_5a!D6</f>
        <v>1</v>
      </c>
      <c r="J100" t="b">
        <v>1</v>
      </c>
      <c r="K100" t="b">
        <v>1</v>
      </c>
      <c r="L100" t="b">
        <v>1</v>
      </c>
      <c r="M100" t="b">
        <v>1</v>
      </c>
      <c r="N100" t="b">
        <f>F100=Table_5b!D6</f>
        <v>1</v>
      </c>
      <c r="O100" t="b">
        <f>E100=Table_5c!D6</f>
        <v>1</v>
      </c>
    </row>
    <row r="101" spans="1:15" x14ac:dyDescent="0.35">
      <c r="A101" t="str">
        <f t="shared" si="1"/>
        <v>ppa52021/22</v>
      </c>
      <c r="B101" t="s">
        <v>29</v>
      </c>
      <c r="C101" t="s">
        <v>94</v>
      </c>
      <c r="D101">
        <v>5</v>
      </c>
      <c r="E101">
        <v>-4.8487500987703136</v>
      </c>
      <c r="F101">
        <v>0.92666281187018396</v>
      </c>
      <c r="G101">
        <v>-5.7754129106404974</v>
      </c>
      <c r="H101" t="b">
        <v>1</v>
      </c>
      <c r="I101" t="b">
        <f>G101=Table_5a!D7</f>
        <v>1</v>
      </c>
      <c r="J101" t="b">
        <v>1</v>
      </c>
      <c r="K101" t="b">
        <v>1</v>
      </c>
      <c r="L101" t="b">
        <v>1</v>
      </c>
      <c r="M101" t="b">
        <v>1</v>
      </c>
      <c r="N101" t="b">
        <f>F101=Table_5b!D7</f>
        <v>1</v>
      </c>
      <c r="O101" t="b">
        <f>E101=Table_5c!D7</f>
        <v>1</v>
      </c>
    </row>
    <row r="102" spans="1:15" x14ac:dyDescent="0.35">
      <c r="A102" t="str">
        <f t="shared" si="1"/>
        <v>ppa62021/22</v>
      </c>
      <c r="B102" t="s">
        <v>29</v>
      </c>
      <c r="C102" t="s">
        <v>94</v>
      </c>
      <c r="D102">
        <v>6</v>
      </c>
      <c r="E102">
        <v>-5.5839625054366886</v>
      </c>
      <c r="F102">
        <v>2.9415828218530891</v>
      </c>
      <c r="G102">
        <v>-8.5255453272897785</v>
      </c>
      <c r="H102" t="b">
        <v>1</v>
      </c>
      <c r="I102" t="b">
        <f>G102=Table_5a!D8</f>
        <v>1</v>
      </c>
      <c r="J102" t="b">
        <v>1</v>
      </c>
      <c r="K102" t="b">
        <v>1</v>
      </c>
      <c r="L102" t="b">
        <v>1</v>
      </c>
      <c r="M102" t="b">
        <v>1</v>
      </c>
      <c r="N102" t="b">
        <f>F102=Table_5b!D8</f>
        <v>1</v>
      </c>
      <c r="O102" t="b">
        <f>E102=Table_5c!D8</f>
        <v>1</v>
      </c>
    </row>
    <row r="103" spans="1:15" x14ac:dyDescent="0.35">
      <c r="A103" t="str">
        <f t="shared" si="1"/>
        <v>ppa72021/22</v>
      </c>
      <c r="B103" t="s">
        <v>29</v>
      </c>
      <c r="C103" t="s">
        <v>94</v>
      </c>
      <c r="D103">
        <v>7</v>
      </c>
      <c r="E103">
        <v>-7.5364933412297788</v>
      </c>
      <c r="F103">
        <v>2.7028377232815108</v>
      </c>
      <c r="G103">
        <v>-10.23933106451129</v>
      </c>
      <c r="H103" t="b">
        <v>1</v>
      </c>
      <c r="I103" t="b">
        <f>G103=Table_5a!D9</f>
        <v>1</v>
      </c>
      <c r="J103" t="b">
        <v>1</v>
      </c>
      <c r="K103" t="b">
        <v>1</v>
      </c>
      <c r="L103" t="b">
        <v>1</v>
      </c>
      <c r="M103" t="b">
        <v>1</v>
      </c>
      <c r="N103" t="b">
        <f>F103=Table_5b!D9</f>
        <v>1</v>
      </c>
      <c r="O103" t="b">
        <f>E103=Table_5c!D9</f>
        <v>1</v>
      </c>
    </row>
    <row r="104" spans="1:15" x14ac:dyDescent="0.35">
      <c r="A104" t="str">
        <f t="shared" si="1"/>
        <v>ppa82021/22</v>
      </c>
      <c r="B104" t="s">
        <v>29</v>
      </c>
      <c r="C104" t="s">
        <v>94</v>
      </c>
      <c r="D104">
        <v>8</v>
      </c>
      <c r="E104">
        <v>-6.0293830154749557</v>
      </c>
      <c r="F104">
        <v>2.715046280261268</v>
      </c>
      <c r="G104">
        <v>-8.7444292957362251</v>
      </c>
      <c r="H104" t="b">
        <v>1</v>
      </c>
      <c r="I104" t="b">
        <f>G104=Table_5a!D10</f>
        <v>1</v>
      </c>
      <c r="J104" t="b">
        <v>1</v>
      </c>
      <c r="K104" t="b">
        <v>1</v>
      </c>
      <c r="L104" t="b">
        <v>1</v>
      </c>
      <c r="M104" t="b">
        <v>1</v>
      </c>
      <c r="N104" t="b">
        <f>F104=Table_5b!D10</f>
        <v>1</v>
      </c>
      <c r="O104" t="b">
        <f>E104=Table_5c!D10</f>
        <v>1</v>
      </c>
    </row>
    <row r="105" spans="1:15" x14ac:dyDescent="0.35">
      <c r="A105" t="str">
        <f t="shared" si="1"/>
        <v>ppa92021/22</v>
      </c>
      <c r="B105" t="s">
        <v>29</v>
      </c>
      <c r="C105" t="s">
        <v>94</v>
      </c>
      <c r="D105">
        <v>9</v>
      </c>
      <c r="E105">
        <v>-5.8172910830041751</v>
      </c>
      <c r="F105">
        <v>2.767215902551476</v>
      </c>
      <c r="G105">
        <v>-8.5845069855556506</v>
      </c>
      <c r="H105" t="b">
        <v>1</v>
      </c>
      <c r="I105" t="b">
        <f>G105=Table_5a!D11</f>
        <v>1</v>
      </c>
      <c r="J105" t="b">
        <v>1</v>
      </c>
      <c r="K105" t="b">
        <v>1</v>
      </c>
      <c r="L105" t="b">
        <v>1</v>
      </c>
      <c r="M105" t="b">
        <v>1</v>
      </c>
      <c r="N105" t="b">
        <f>F105=Table_5b!D11</f>
        <v>1</v>
      </c>
      <c r="O105" t="b">
        <f>E105=Table_5c!D11</f>
        <v>1</v>
      </c>
    </row>
    <row r="106" spans="1:15" x14ac:dyDescent="0.35">
      <c r="A106" t="str">
        <f t="shared" si="1"/>
        <v>ppa22022/23</v>
      </c>
      <c r="B106" t="s">
        <v>29</v>
      </c>
      <c r="C106" t="s">
        <v>100</v>
      </c>
      <c r="D106">
        <v>2</v>
      </c>
      <c r="E106">
        <v>-1.9109892450521619</v>
      </c>
      <c r="F106">
        <v>1.872115411320491</v>
      </c>
      <c r="G106">
        <v>-3.783104656372652</v>
      </c>
      <c r="H106" t="b">
        <v>1</v>
      </c>
      <c r="I106" t="b">
        <f>G106=Table_5a!E4</f>
        <v>1</v>
      </c>
      <c r="J106" t="b">
        <v>1</v>
      </c>
      <c r="K106" t="b">
        <v>1</v>
      </c>
      <c r="L106" t="b">
        <v>1</v>
      </c>
      <c r="M106" t="b">
        <v>1</v>
      </c>
      <c r="N106" t="b">
        <f>F106=Table_5b!E4</f>
        <v>1</v>
      </c>
      <c r="O106" t="b">
        <f>E106=Table_5c!E4</f>
        <v>1</v>
      </c>
    </row>
    <row r="107" spans="1:15" x14ac:dyDescent="0.35">
      <c r="A107" t="str">
        <f t="shared" si="1"/>
        <v>ppa32022/23</v>
      </c>
      <c r="B107" t="s">
        <v>29</v>
      </c>
      <c r="C107" t="s">
        <v>100</v>
      </c>
      <c r="D107">
        <v>3</v>
      </c>
      <c r="E107">
        <v>-2.3429475177138839</v>
      </c>
      <c r="F107">
        <v>2.2944395175034602</v>
      </c>
      <c r="G107">
        <v>-4.6373870352173441</v>
      </c>
      <c r="H107" t="b">
        <v>1</v>
      </c>
      <c r="I107" t="b">
        <f>G107=Table_5a!E5</f>
        <v>1</v>
      </c>
      <c r="J107" t="b">
        <v>1</v>
      </c>
      <c r="K107" t="b">
        <v>1</v>
      </c>
      <c r="L107" t="b">
        <v>1</v>
      </c>
      <c r="M107" t="b">
        <v>1</v>
      </c>
      <c r="N107" t="b">
        <f>F107=Table_5b!E5</f>
        <v>1</v>
      </c>
      <c r="O107" t="b">
        <f>E107=Table_5c!E5</f>
        <v>1</v>
      </c>
    </row>
    <row r="108" spans="1:15" x14ac:dyDescent="0.35">
      <c r="A108" t="str">
        <f t="shared" si="1"/>
        <v>ppa42022/23</v>
      </c>
      <c r="B108" t="s">
        <v>29</v>
      </c>
      <c r="C108" t="s">
        <v>100</v>
      </c>
      <c r="D108">
        <v>4</v>
      </c>
      <c r="E108">
        <v>-2.7803649575499469</v>
      </c>
      <c r="F108">
        <v>2.6782252710167969</v>
      </c>
      <c r="G108">
        <v>-5.4585902285667434</v>
      </c>
      <c r="H108" t="b">
        <v>1</v>
      </c>
      <c r="I108" t="b">
        <f>G108=Table_5a!E6</f>
        <v>1</v>
      </c>
      <c r="J108" t="b">
        <v>1</v>
      </c>
      <c r="K108" t="b">
        <v>1</v>
      </c>
      <c r="L108" t="b">
        <v>1</v>
      </c>
      <c r="M108" t="b">
        <v>1</v>
      </c>
      <c r="N108" t="b">
        <f>F108=Table_5b!E6</f>
        <v>1</v>
      </c>
      <c r="O108" t="b">
        <f>E108=Table_5c!E6</f>
        <v>1</v>
      </c>
    </row>
    <row r="109" spans="1:15" x14ac:dyDescent="0.35">
      <c r="A109" t="str">
        <f t="shared" si="1"/>
        <v>ppa52022/23</v>
      </c>
      <c r="B109" t="s">
        <v>29</v>
      </c>
      <c r="C109" t="s">
        <v>100</v>
      </c>
      <c r="D109">
        <v>5</v>
      </c>
      <c r="E109">
        <v>-3.024592737893276</v>
      </c>
      <c r="F109">
        <v>2.913529918820815</v>
      </c>
      <c r="G109">
        <v>-5.9381226567140919</v>
      </c>
      <c r="H109" t="b">
        <v>1</v>
      </c>
      <c r="I109" t="b">
        <f>G109=Table_5a!E7</f>
        <v>1</v>
      </c>
      <c r="J109" t="b">
        <v>1</v>
      </c>
      <c r="K109" t="b">
        <v>1</v>
      </c>
      <c r="L109" t="b">
        <v>1</v>
      </c>
      <c r="M109" t="b">
        <v>1</v>
      </c>
      <c r="N109" t="b">
        <f>F109=Table_5b!E7</f>
        <v>1</v>
      </c>
      <c r="O109" t="b">
        <f>E109=Table_5c!E7</f>
        <v>1</v>
      </c>
    </row>
    <row r="110" spans="1:15" x14ac:dyDescent="0.35">
      <c r="A110" t="str">
        <f t="shared" si="1"/>
        <v>ppa62022/23</v>
      </c>
      <c r="B110" t="s">
        <v>29</v>
      </c>
      <c r="C110" t="s">
        <v>100</v>
      </c>
      <c r="D110">
        <v>6</v>
      </c>
      <c r="E110">
        <v>-4.5057684527451372</v>
      </c>
      <c r="F110">
        <v>4.436333975298</v>
      </c>
      <c r="G110">
        <v>-8.9421024280431372</v>
      </c>
      <c r="H110" t="b">
        <v>1</v>
      </c>
      <c r="I110" t="b">
        <f>G110=Table_5a!E8</f>
        <v>1</v>
      </c>
      <c r="J110" t="b">
        <v>1</v>
      </c>
      <c r="K110" t="b">
        <v>1</v>
      </c>
      <c r="L110" t="b">
        <v>1</v>
      </c>
      <c r="M110" t="b">
        <v>1</v>
      </c>
      <c r="N110" t="b">
        <f>F110=Table_5b!E8</f>
        <v>1</v>
      </c>
      <c r="O110" t="b">
        <f>E110=Table_5c!E8</f>
        <v>1</v>
      </c>
    </row>
    <row r="111" spans="1:15" x14ac:dyDescent="0.35">
      <c r="A111" t="str">
        <f t="shared" si="1"/>
        <v>ppa72022/23</v>
      </c>
      <c r="B111" t="s">
        <v>29</v>
      </c>
      <c r="C111" t="s">
        <v>100</v>
      </c>
      <c r="D111">
        <v>7</v>
      </c>
      <c r="E111">
        <v>-5.6674871726207794</v>
      </c>
      <c r="F111">
        <v>5.4794956811029261</v>
      </c>
      <c r="G111">
        <v>-11.146982853723699</v>
      </c>
      <c r="H111" t="b">
        <v>1</v>
      </c>
      <c r="I111" t="b">
        <f>G111=Table_5a!E9</f>
        <v>1</v>
      </c>
      <c r="J111" t="b">
        <v>1</v>
      </c>
      <c r="K111" t="b">
        <v>1</v>
      </c>
      <c r="L111" t="b">
        <v>1</v>
      </c>
      <c r="M111" t="b">
        <v>1</v>
      </c>
      <c r="N111" t="b">
        <f>F111=Table_5b!E9</f>
        <v>1</v>
      </c>
      <c r="O111" t="b">
        <f>E111=Table_5c!E9</f>
        <v>1</v>
      </c>
    </row>
    <row r="112" spans="1:15" x14ac:dyDescent="0.35">
      <c r="A112" t="str">
        <f t="shared" si="1"/>
        <v>ppa82022/23</v>
      </c>
      <c r="B112" t="s">
        <v>29</v>
      </c>
      <c r="C112" t="s">
        <v>100</v>
      </c>
      <c r="D112">
        <v>8</v>
      </c>
      <c r="E112">
        <v>-4.3971490562528617</v>
      </c>
      <c r="F112">
        <v>4.2290690762506644</v>
      </c>
      <c r="G112">
        <v>-8.6262181325035243</v>
      </c>
      <c r="H112" t="b">
        <v>1</v>
      </c>
      <c r="I112" t="b">
        <f>G112=Table_5a!E10</f>
        <v>1</v>
      </c>
      <c r="J112" t="b">
        <v>1</v>
      </c>
      <c r="K112" t="b">
        <v>1</v>
      </c>
      <c r="L112" t="b">
        <v>1</v>
      </c>
      <c r="M112" t="b">
        <v>1</v>
      </c>
      <c r="N112" t="b">
        <f>F112=Table_5b!E10</f>
        <v>1</v>
      </c>
      <c r="O112" t="b">
        <f>E112=Table_5c!E10</f>
        <v>1</v>
      </c>
    </row>
    <row r="113" spans="1:15" x14ac:dyDescent="0.35">
      <c r="A113" t="str">
        <f t="shared" si="1"/>
        <v>ppa92022/23</v>
      </c>
      <c r="B113" t="s">
        <v>29</v>
      </c>
      <c r="C113" t="s">
        <v>100</v>
      </c>
      <c r="D113">
        <v>9</v>
      </c>
      <c r="E113">
        <v>-5.8154343971693532</v>
      </c>
      <c r="F113">
        <v>5.3566187074696439</v>
      </c>
      <c r="G113">
        <v>-11.172053104639</v>
      </c>
      <c r="H113" t="b">
        <v>1</v>
      </c>
      <c r="I113" t="b">
        <f>G113=Table_5a!E11</f>
        <v>1</v>
      </c>
      <c r="J113" t="b">
        <v>1</v>
      </c>
      <c r="K113" t="b">
        <v>1</v>
      </c>
      <c r="L113" t="b">
        <v>1</v>
      </c>
      <c r="M113" t="b">
        <v>1</v>
      </c>
      <c r="N113" t="b">
        <f>F113=Table_5b!E11</f>
        <v>1</v>
      </c>
      <c r="O113" t="b">
        <f>E113=Table_5c!E11</f>
        <v>1</v>
      </c>
    </row>
    <row r="114" spans="1:15" x14ac:dyDescent="0.35">
      <c r="A114" t="str">
        <f t="shared" si="1"/>
        <v>ppa22023/24</v>
      </c>
      <c r="B114" t="s">
        <v>29</v>
      </c>
      <c r="C114" t="s">
        <v>95</v>
      </c>
      <c r="D114">
        <v>2</v>
      </c>
      <c r="E114">
        <v>2.4913250610197322</v>
      </c>
      <c r="F114">
        <v>5.6240003027393808</v>
      </c>
      <c r="G114">
        <v>-3.1326752417196491</v>
      </c>
      <c r="H114" t="b">
        <v>1</v>
      </c>
      <c r="I114" t="b">
        <f>G114=Table_5a!F4</f>
        <v>1</v>
      </c>
      <c r="J114" t="b">
        <v>1</v>
      </c>
      <c r="K114" t="b">
        <v>1</v>
      </c>
      <c r="L114" t="b">
        <v>1</v>
      </c>
      <c r="M114" t="b">
        <v>1</v>
      </c>
      <c r="N114" t="b">
        <f>F114=Table_5b!F4</f>
        <v>1</v>
      </c>
      <c r="O114" t="b">
        <f>E114=Table_5c!F4</f>
        <v>1</v>
      </c>
    </row>
    <row r="115" spans="1:15" x14ac:dyDescent="0.35">
      <c r="A115" t="str">
        <f t="shared" si="1"/>
        <v>ppa32023/24</v>
      </c>
      <c r="B115" t="s">
        <v>29</v>
      </c>
      <c r="C115" t="s">
        <v>95</v>
      </c>
      <c r="D115">
        <v>3</v>
      </c>
      <c r="E115">
        <v>2.7901117151649482</v>
      </c>
      <c r="F115">
        <v>7.1727309692074801</v>
      </c>
      <c r="G115">
        <v>-4.3826192540425319</v>
      </c>
      <c r="H115" t="b">
        <v>1</v>
      </c>
      <c r="I115" t="b">
        <f>G115=Table_5a!F5</f>
        <v>1</v>
      </c>
      <c r="J115" t="b">
        <v>1</v>
      </c>
      <c r="K115" t="b">
        <v>1</v>
      </c>
      <c r="L115" t="b">
        <v>1</v>
      </c>
      <c r="M115" t="b">
        <v>1</v>
      </c>
      <c r="N115" t="b">
        <f>F115=Table_5b!F5</f>
        <v>1</v>
      </c>
      <c r="O115" t="b">
        <f>E115=Table_5c!F5</f>
        <v>1</v>
      </c>
    </row>
    <row r="116" spans="1:15" x14ac:dyDescent="0.35">
      <c r="A116" t="str">
        <f t="shared" si="1"/>
        <v>ppa42023/24</v>
      </c>
      <c r="B116" t="s">
        <v>29</v>
      </c>
      <c r="C116" t="s">
        <v>95</v>
      </c>
      <c r="D116">
        <v>4</v>
      </c>
      <c r="E116">
        <v>1.7741479482361431</v>
      </c>
      <c r="F116">
        <v>7.6411552523985211</v>
      </c>
      <c r="G116">
        <v>-5.867007304162378</v>
      </c>
      <c r="H116" t="b">
        <v>1</v>
      </c>
      <c r="I116" t="b">
        <f>G116=Table_5a!F6</f>
        <v>1</v>
      </c>
      <c r="J116" t="b">
        <v>1</v>
      </c>
      <c r="K116" t="b">
        <v>1</v>
      </c>
      <c r="L116" t="b">
        <v>1</v>
      </c>
      <c r="M116" t="b">
        <v>1</v>
      </c>
      <c r="N116" t="b">
        <f>F116=Table_5b!F6</f>
        <v>1</v>
      </c>
      <c r="O116" t="b">
        <f>E116=Table_5c!F6</f>
        <v>1</v>
      </c>
    </row>
    <row r="117" spans="1:15" x14ac:dyDescent="0.35">
      <c r="A117" t="str">
        <f t="shared" si="1"/>
        <v>ppa52023/24</v>
      </c>
      <c r="B117" t="s">
        <v>29</v>
      </c>
      <c r="C117" t="s">
        <v>95</v>
      </c>
      <c r="D117">
        <v>5</v>
      </c>
      <c r="E117">
        <v>1.684553817040515</v>
      </c>
      <c r="F117">
        <v>8.1558434492424681</v>
      </c>
      <c r="G117">
        <v>-6.4712896322019544</v>
      </c>
      <c r="H117" t="b">
        <v>1</v>
      </c>
      <c r="I117" t="b">
        <f>G117=Table_5a!F7</f>
        <v>1</v>
      </c>
      <c r="J117" t="b">
        <v>1</v>
      </c>
      <c r="K117" t="b">
        <v>1</v>
      </c>
      <c r="L117" t="b">
        <v>1</v>
      </c>
      <c r="M117" t="b">
        <v>1</v>
      </c>
      <c r="N117" t="b">
        <f>F117=Table_5b!F7</f>
        <v>1</v>
      </c>
      <c r="O117" t="b">
        <f>E117=Table_5c!F7</f>
        <v>1</v>
      </c>
    </row>
    <row r="118" spans="1:15" x14ac:dyDescent="0.35">
      <c r="A118" t="str">
        <f t="shared" si="1"/>
        <v>ppa62023/24</v>
      </c>
      <c r="B118" t="s">
        <v>29</v>
      </c>
      <c r="C118" t="s">
        <v>95</v>
      </c>
      <c r="D118">
        <v>6</v>
      </c>
      <c r="E118">
        <v>2.708964510435186</v>
      </c>
      <c r="F118">
        <v>11.09214417408816</v>
      </c>
      <c r="G118">
        <v>-8.3831796636529745</v>
      </c>
      <c r="H118" t="b">
        <v>1</v>
      </c>
      <c r="I118" t="b">
        <f>G118=Table_5a!F8</f>
        <v>1</v>
      </c>
      <c r="J118" t="b">
        <v>1</v>
      </c>
      <c r="K118" t="b">
        <v>1</v>
      </c>
      <c r="L118" t="b">
        <v>1</v>
      </c>
      <c r="M118" t="b">
        <v>1</v>
      </c>
      <c r="N118" t="b">
        <f>F118=Table_5b!F8</f>
        <v>1</v>
      </c>
      <c r="O118" t="b">
        <f>E118=Table_5c!F8</f>
        <v>1</v>
      </c>
    </row>
    <row r="119" spans="1:15" x14ac:dyDescent="0.35">
      <c r="A119" t="str">
        <f t="shared" si="1"/>
        <v>ppa72023/24</v>
      </c>
      <c r="B119" t="s">
        <v>29</v>
      </c>
      <c r="C119" t="s">
        <v>95</v>
      </c>
      <c r="D119">
        <v>7</v>
      </c>
      <c r="E119">
        <v>0.28752249579975081</v>
      </c>
      <c r="F119">
        <v>10.699725164412159</v>
      </c>
      <c r="G119">
        <v>-10.412202668612411</v>
      </c>
      <c r="H119" t="b">
        <v>1</v>
      </c>
      <c r="I119" t="b">
        <f>G119=Table_5a!F9</f>
        <v>1</v>
      </c>
      <c r="J119" t="b">
        <v>1</v>
      </c>
      <c r="K119" t="b">
        <v>1</v>
      </c>
      <c r="L119" t="b">
        <v>1</v>
      </c>
      <c r="M119" t="b">
        <v>1</v>
      </c>
      <c r="N119" t="b">
        <f>F119=Table_5b!F9</f>
        <v>1</v>
      </c>
      <c r="O119" t="b">
        <f>E119=Table_5c!F9</f>
        <v>1</v>
      </c>
    </row>
    <row r="120" spans="1:15" x14ac:dyDescent="0.35">
      <c r="A120" t="str">
        <f t="shared" si="1"/>
        <v>ppa82023/24</v>
      </c>
      <c r="B120" t="s">
        <v>29</v>
      </c>
      <c r="C120" t="s">
        <v>95</v>
      </c>
      <c r="D120">
        <v>8</v>
      </c>
      <c r="E120">
        <v>-2.0063835127349132</v>
      </c>
      <c r="F120">
        <v>6.1568364632334456</v>
      </c>
      <c r="G120">
        <v>-8.1632199759683601</v>
      </c>
      <c r="H120" t="b">
        <v>1</v>
      </c>
      <c r="I120" t="b">
        <f>G120=Table_5a!F10</f>
        <v>1</v>
      </c>
      <c r="J120" t="b">
        <v>1</v>
      </c>
      <c r="K120" t="b">
        <v>1</v>
      </c>
      <c r="L120" t="b">
        <v>1</v>
      </c>
      <c r="M120" t="b">
        <v>1</v>
      </c>
      <c r="N120" t="b">
        <f>F120=Table_5b!F10</f>
        <v>1</v>
      </c>
      <c r="O120" t="b">
        <f>E120=Table_5c!F10</f>
        <v>1</v>
      </c>
    </row>
    <row r="121" spans="1:15" x14ac:dyDescent="0.35">
      <c r="A121" t="str">
        <f t="shared" si="1"/>
        <v>ppa92023/24</v>
      </c>
      <c r="B121" t="s">
        <v>29</v>
      </c>
      <c r="C121" t="s">
        <v>95</v>
      </c>
      <c r="D121">
        <v>9</v>
      </c>
      <c r="E121">
        <v>-3.914805759263241</v>
      </c>
      <c r="F121">
        <v>5.5964389092387004</v>
      </c>
      <c r="G121">
        <v>-9.5112446685019414</v>
      </c>
      <c r="H121" t="b">
        <v>1</v>
      </c>
      <c r="I121" t="b">
        <f>G121=Table_5a!F11</f>
        <v>1</v>
      </c>
      <c r="J121" t="b">
        <v>1</v>
      </c>
      <c r="K121" t="b">
        <v>1</v>
      </c>
      <c r="L121" t="b">
        <v>1</v>
      </c>
      <c r="M121" t="b">
        <v>1</v>
      </c>
      <c r="N121" t="b">
        <f>F121=Table_5b!F11</f>
        <v>1</v>
      </c>
      <c r="O121" t="b">
        <f>E121=Table_5c!F11</f>
        <v>1</v>
      </c>
    </row>
    <row r="122" spans="1:15" x14ac:dyDescent="0.35">
      <c r="A122" t="str">
        <f t="shared" si="1"/>
        <v>ppa22024/25</v>
      </c>
      <c r="B122" t="s">
        <v>29</v>
      </c>
      <c r="C122" t="s">
        <v>96</v>
      </c>
      <c r="D122">
        <v>2</v>
      </c>
      <c r="E122">
        <v>9.3568446089353635E-2</v>
      </c>
      <c r="F122">
        <v>2.8791067230590781</v>
      </c>
      <c r="G122">
        <v>-2.7855382769697239</v>
      </c>
      <c r="H122" t="b">
        <v>1</v>
      </c>
      <c r="I122" t="b">
        <f>G122=Table_5a!G4</f>
        <v>1</v>
      </c>
      <c r="J122" t="b">
        <v>1</v>
      </c>
      <c r="K122" t="b">
        <v>1</v>
      </c>
      <c r="L122" t="b">
        <v>1</v>
      </c>
      <c r="M122" t="b">
        <v>1</v>
      </c>
      <c r="N122" t="b">
        <f>F122=Table_5b!G4</f>
        <v>1</v>
      </c>
      <c r="O122" t="b">
        <f>E122=Table_5c!G4</f>
        <v>1</v>
      </c>
    </row>
    <row r="123" spans="1:15" x14ac:dyDescent="0.35">
      <c r="A123" t="str">
        <f t="shared" si="1"/>
        <v>ppa32024/25</v>
      </c>
      <c r="B123" t="s">
        <v>29</v>
      </c>
      <c r="C123" t="s">
        <v>96</v>
      </c>
      <c r="D123">
        <v>3</v>
      </c>
      <c r="E123">
        <v>0.55136196787577541</v>
      </c>
      <c r="F123">
        <v>5.1968552572662841</v>
      </c>
      <c r="G123">
        <v>-4.645493289390509</v>
      </c>
      <c r="H123" t="b">
        <v>1</v>
      </c>
      <c r="I123" t="b">
        <f>G123=Table_5a!G5</f>
        <v>1</v>
      </c>
      <c r="J123" t="b">
        <v>1</v>
      </c>
      <c r="K123" t="b">
        <v>1</v>
      </c>
      <c r="L123" t="b">
        <v>1</v>
      </c>
      <c r="M123" t="b">
        <v>1</v>
      </c>
      <c r="N123" t="b">
        <f>F123=Table_5b!G5</f>
        <v>1</v>
      </c>
      <c r="O123" t="b">
        <f>E123=Table_5c!G5</f>
        <v>1</v>
      </c>
    </row>
    <row r="124" spans="1:15" x14ac:dyDescent="0.35">
      <c r="A124" t="str">
        <f t="shared" si="1"/>
        <v>ppa42024/25</v>
      </c>
      <c r="B124" t="s">
        <v>29</v>
      </c>
      <c r="C124" t="s">
        <v>96</v>
      </c>
      <c r="D124">
        <v>4</v>
      </c>
      <c r="E124">
        <v>5.927099026671527E-2</v>
      </c>
      <c r="F124">
        <v>6.7323511384801131</v>
      </c>
      <c r="G124">
        <v>-6.6730801482133977</v>
      </c>
      <c r="H124" t="b">
        <v>1</v>
      </c>
      <c r="I124" t="b">
        <f>G124=Table_5a!G6</f>
        <v>1</v>
      </c>
      <c r="J124" t="b">
        <v>1</v>
      </c>
      <c r="K124" t="b">
        <v>1</v>
      </c>
      <c r="L124" t="b">
        <v>1</v>
      </c>
      <c r="M124" t="b">
        <v>1</v>
      </c>
      <c r="N124" t="b">
        <f>F124=Table_5b!G6</f>
        <v>1</v>
      </c>
      <c r="O124" t="b">
        <f>E124=Table_5c!G6</f>
        <v>1</v>
      </c>
    </row>
    <row r="125" spans="1:15" x14ac:dyDescent="0.35">
      <c r="A125" t="str">
        <f t="shared" si="1"/>
        <v>ppa52024/25</v>
      </c>
      <c r="B125" t="s">
        <v>29</v>
      </c>
      <c r="C125" t="s">
        <v>96</v>
      </c>
      <c r="D125">
        <v>5</v>
      </c>
      <c r="E125">
        <v>0.1250235772089652</v>
      </c>
      <c r="F125">
        <v>7.7711159878130243</v>
      </c>
      <c r="G125">
        <v>-7.6460924106040586</v>
      </c>
      <c r="H125" t="b">
        <v>1</v>
      </c>
      <c r="I125" t="b">
        <f>G125=Table_5a!G7</f>
        <v>1</v>
      </c>
      <c r="J125" t="b">
        <v>1</v>
      </c>
      <c r="K125" t="b">
        <v>1</v>
      </c>
      <c r="L125" t="b">
        <v>1</v>
      </c>
      <c r="M125" t="b">
        <v>1</v>
      </c>
      <c r="N125" t="b">
        <f>F125=Table_5b!G7</f>
        <v>1</v>
      </c>
      <c r="O125" t="b">
        <f>E125=Table_5c!G7</f>
        <v>1</v>
      </c>
    </row>
    <row r="126" spans="1:15" x14ac:dyDescent="0.35">
      <c r="A126" t="str">
        <f t="shared" si="1"/>
        <v>ppa62024/25</v>
      </c>
      <c r="B126" t="s">
        <v>29</v>
      </c>
      <c r="C126" t="s">
        <v>96</v>
      </c>
      <c r="D126">
        <v>6</v>
      </c>
      <c r="E126">
        <v>0.53581058239079205</v>
      </c>
      <c r="F126">
        <v>10.243272812440839</v>
      </c>
      <c r="G126">
        <v>-9.7074622300500515</v>
      </c>
      <c r="H126" t="b">
        <v>1</v>
      </c>
      <c r="I126" t="b">
        <f>G126=Table_5a!G8</f>
        <v>1</v>
      </c>
      <c r="J126" t="b">
        <v>1</v>
      </c>
      <c r="K126" t="b">
        <v>1</v>
      </c>
      <c r="L126" t="b">
        <v>1</v>
      </c>
      <c r="M126" t="b">
        <v>1</v>
      </c>
      <c r="N126" t="b">
        <f>F126=Table_5b!G8</f>
        <v>1</v>
      </c>
      <c r="O126" t="b">
        <f>E126=Table_5c!G8</f>
        <v>1</v>
      </c>
    </row>
    <row r="127" spans="1:15" x14ac:dyDescent="0.35">
      <c r="A127" t="str">
        <f t="shared" si="1"/>
        <v>ppa72024/25</v>
      </c>
      <c r="B127" t="s">
        <v>29</v>
      </c>
      <c r="C127" t="s">
        <v>96</v>
      </c>
      <c r="D127">
        <v>7</v>
      </c>
      <c r="E127">
        <v>1.7822986810180379</v>
      </c>
      <c r="F127">
        <v>12.579829837037311</v>
      </c>
      <c r="G127">
        <v>-10.79753115601927</v>
      </c>
      <c r="H127" t="b">
        <v>1</v>
      </c>
      <c r="I127" t="b">
        <f>G127=Table_5a!G9</f>
        <v>1</v>
      </c>
      <c r="J127" t="b">
        <v>1</v>
      </c>
      <c r="K127" t="b">
        <v>1</v>
      </c>
      <c r="L127" t="b">
        <v>1</v>
      </c>
      <c r="M127" t="b">
        <v>1</v>
      </c>
      <c r="N127" t="b">
        <f>F127=Table_5b!G9</f>
        <v>1</v>
      </c>
      <c r="O127" t="b">
        <f>E127=Table_5c!G9</f>
        <v>1</v>
      </c>
    </row>
    <row r="128" spans="1:15" x14ac:dyDescent="0.35">
      <c r="A128" t="str">
        <f t="shared" si="1"/>
        <v>ppa82024/25</v>
      </c>
      <c r="B128" t="s">
        <v>29</v>
      </c>
      <c r="C128" t="s">
        <v>96</v>
      </c>
      <c r="D128">
        <v>8</v>
      </c>
      <c r="E128">
        <v>-1.374567213753298</v>
      </c>
      <c r="F128">
        <v>7.5430518257025039</v>
      </c>
      <c r="G128">
        <v>-8.9176190394558006</v>
      </c>
      <c r="H128" t="b">
        <v>1</v>
      </c>
      <c r="I128" t="b">
        <f>G128=Table_5a!G10</f>
        <v>1</v>
      </c>
      <c r="J128" t="b">
        <v>1</v>
      </c>
      <c r="K128" t="b">
        <v>1</v>
      </c>
      <c r="L128" t="b">
        <v>1</v>
      </c>
      <c r="M128" t="b">
        <v>1</v>
      </c>
      <c r="N128" t="b">
        <f>F128=Table_5b!G10</f>
        <v>1</v>
      </c>
      <c r="O128" t="b">
        <f>E128=Table_5c!G10</f>
        <v>1</v>
      </c>
    </row>
    <row r="129" spans="1:15" x14ac:dyDescent="0.35">
      <c r="A129" t="str">
        <f t="shared" si="1"/>
        <v>ppa92024/25</v>
      </c>
      <c r="B129" t="s">
        <v>29</v>
      </c>
      <c r="C129" t="s">
        <v>96</v>
      </c>
      <c r="D129">
        <v>9</v>
      </c>
      <c r="E129">
        <v>-1.280780227563814</v>
      </c>
      <c r="F129">
        <v>9.7024155218917212</v>
      </c>
      <c r="G129">
        <v>-10.98319574945554</v>
      </c>
      <c r="H129" t="b">
        <v>1</v>
      </c>
      <c r="I129" t="b">
        <f>G129=Table_5a!G11</f>
        <v>1</v>
      </c>
      <c r="J129" t="b">
        <v>1</v>
      </c>
      <c r="K129" t="b">
        <v>1</v>
      </c>
      <c r="L129" t="b">
        <v>1</v>
      </c>
      <c r="M129" t="b">
        <v>1</v>
      </c>
      <c r="N129" t="b">
        <f>F129=Table_5b!G11</f>
        <v>1</v>
      </c>
      <c r="O129" t="b">
        <f>E129=Table_5c!G11</f>
        <v>1</v>
      </c>
    </row>
    <row r="130" spans="1:15" x14ac:dyDescent="0.35">
      <c r="A130" t="str">
        <f t="shared" si="1"/>
        <v>nrpa22021/22</v>
      </c>
      <c r="B130" t="s">
        <v>28</v>
      </c>
      <c r="C130" t="s">
        <v>94</v>
      </c>
      <c r="D130">
        <v>2</v>
      </c>
      <c r="E130">
        <v>0.4254478110831118</v>
      </c>
      <c r="F130">
        <v>2.774748794432349</v>
      </c>
      <c r="G130">
        <v>-2.3493009833492371</v>
      </c>
      <c r="H130" t="b">
        <v>1</v>
      </c>
      <c r="I130" t="b">
        <f>G130=Table_8a!B4</f>
        <v>1</v>
      </c>
      <c r="J130" t="b">
        <v>1</v>
      </c>
      <c r="K130" t="b">
        <v>1</v>
      </c>
      <c r="L130" t="b">
        <v>1</v>
      </c>
      <c r="M130" t="b">
        <v>1</v>
      </c>
      <c r="N130" t="b">
        <f>F130=Table_8b!B4</f>
        <v>1</v>
      </c>
      <c r="O130" t="b">
        <f>E130=Table_8c!B4</f>
        <v>1</v>
      </c>
    </row>
    <row r="131" spans="1:15" x14ac:dyDescent="0.35">
      <c r="A131" t="str">
        <f t="shared" ref="A131:A161" si="2">B131&amp;D131&amp;LEFT(C131,4)&amp;"/"&amp;RIGHT(C131,2)</f>
        <v>nrpa32021/22</v>
      </c>
      <c r="B131" t="s">
        <v>28</v>
      </c>
      <c r="C131" t="s">
        <v>94</v>
      </c>
      <c r="D131">
        <v>3</v>
      </c>
      <c r="E131">
        <v>-1.748531604000648</v>
      </c>
      <c r="F131">
        <v>1.2242728925749891</v>
      </c>
      <c r="G131">
        <v>-2.9728044965756371</v>
      </c>
      <c r="H131" t="b">
        <v>1</v>
      </c>
      <c r="I131" t="b">
        <f>G131=Table_8a!B5</f>
        <v>1</v>
      </c>
      <c r="J131" t="b">
        <v>1</v>
      </c>
      <c r="K131" t="b">
        <v>1</v>
      </c>
      <c r="L131" t="b">
        <v>1</v>
      </c>
      <c r="M131" t="b">
        <v>1</v>
      </c>
      <c r="N131" t="b">
        <f>F131=Table_8b!B5</f>
        <v>1</v>
      </c>
      <c r="O131" t="b">
        <f>E131=Table_8c!B5</f>
        <v>1</v>
      </c>
    </row>
    <row r="132" spans="1:15" x14ac:dyDescent="0.35">
      <c r="A132" t="str">
        <f t="shared" si="2"/>
        <v>nrpa42021/22</v>
      </c>
      <c r="B132" t="s">
        <v>28</v>
      </c>
      <c r="C132" t="s">
        <v>94</v>
      </c>
      <c r="D132">
        <v>4</v>
      </c>
      <c r="E132">
        <v>-2.5096943737519388</v>
      </c>
      <c r="F132">
        <v>5.495642773922256E-2</v>
      </c>
      <c r="G132">
        <v>-2.5646508014911609</v>
      </c>
      <c r="H132" t="b">
        <v>1</v>
      </c>
      <c r="I132" t="b">
        <f>G132=Table_8a!B6</f>
        <v>1</v>
      </c>
      <c r="J132" t="b">
        <v>1</v>
      </c>
      <c r="K132" t="b">
        <v>1</v>
      </c>
      <c r="L132" t="b">
        <v>1</v>
      </c>
      <c r="M132" t="b">
        <v>1</v>
      </c>
      <c r="N132" t="b">
        <f>F132=Table_8b!B6</f>
        <v>1</v>
      </c>
      <c r="O132" t="b">
        <f>E132=Table_8c!B6</f>
        <v>1</v>
      </c>
    </row>
    <row r="133" spans="1:15" x14ac:dyDescent="0.35">
      <c r="A133" t="str">
        <f t="shared" si="2"/>
        <v>nrpa52021/22</v>
      </c>
      <c r="B133" t="s">
        <v>28</v>
      </c>
      <c r="C133" t="s">
        <v>94</v>
      </c>
      <c r="D133">
        <v>5</v>
      </c>
      <c r="E133">
        <v>-2.5485914509412328</v>
      </c>
      <c r="F133">
        <v>1.0981884239068691</v>
      </c>
      <c r="G133">
        <v>-3.646779874848102</v>
      </c>
      <c r="H133" t="b">
        <v>1</v>
      </c>
      <c r="I133" t="b">
        <f>G133=Table_8a!B7</f>
        <v>1</v>
      </c>
      <c r="J133" t="b">
        <v>1</v>
      </c>
      <c r="K133" t="b">
        <v>1</v>
      </c>
      <c r="L133" t="b">
        <v>1</v>
      </c>
      <c r="M133" t="b">
        <v>1</v>
      </c>
      <c r="N133" t="b">
        <f>F133=Table_8b!B7</f>
        <v>1</v>
      </c>
      <c r="O133" t="b">
        <f>E133=Table_8c!B7</f>
        <v>1</v>
      </c>
    </row>
    <row r="134" spans="1:15" x14ac:dyDescent="0.35">
      <c r="A134" t="str">
        <f t="shared" si="2"/>
        <v>nrpa62021/22</v>
      </c>
      <c r="B134" t="s">
        <v>28</v>
      </c>
      <c r="C134" t="s">
        <v>94</v>
      </c>
      <c r="D134">
        <v>6</v>
      </c>
      <c r="E134">
        <v>-4.3663521564215788</v>
      </c>
      <c r="F134">
        <v>2.1163806461743722</v>
      </c>
      <c r="G134">
        <v>-6.482732802595951</v>
      </c>
      <c r="H134" t="b">
        <v>1</v>
      </c>
      <c r="I134" t="b">
        <f>G134=Table_8a!B8</f>
        <v>1</v>
      </c>
      <c r="J134" t="b">
        <v>1</v>
      </c>
      <c r="K134" t="b">
        <v>1</v>
      </c>
      <c r="L134" t="b">
        <v>1</v>
      </c>
      <c r="M134" t="b">
        <v>1</v>
      </c>
      <c r="N134" t="b">
        <f>F134=Table_8b!B8</f>
        <v>1</v>
      </c>
      <c r="O134" t="b">
        <f>E134=Table_8c!B8</f>
        <v>1</v>
      </c>
    </row>
    <row r="135" spans="1:15" x14ac:dyDescent="0.35">
      <c r="A135" t="str">
        <f t="shared" si="2"/>
        <v>nrpa72021/22</v>
      </c>
      <c r="B135" t="s">
        <v>28</v>
      </c>
      <c r="C135" t="s">
        <v>94</v>
      </c>
      <c r="D135">
        <v>7</v>
      </c>
      <c r="E135">
        <v>-6.0697833694247008</v>
      </c>
      <c r="F135">
        <v>3.6655008668289888</v>
      </c>
      <c r="G135">
        <v>-9.7352842362536904</v>
      </c>
      <c r="H135" t="b">
        <v>1</v>
      </c>
      <c r="I135" t="b">
        <f>G135=Table_8a!B9</f>
        <v>1</v>
      </c>
      <c r="J135" t="b">
        <v>1</v>
      </c>
      <c r="K135" t="b">
        <v>1</v>
      </c>
      <c r="L135" t="b">
        <v>1</v>
      </c>
      <c r="M135" t="b">
        <v>1</v>
      </c>
      <c r="N135" t="b">
        <f>F135=Table_8b!B9</f>
        <v>1</v>
      </c>
      <c r="O135" t="b">
        <f>E135=Table_8c!B9</f>
        <v>1</v>
      </c>
    </row>
    <row r="136" spans="1:15" x14ac:dyDescent="0.35">
      <c r="A136" t="str">
        <f t="shared" si="2"/>
        <v>nrpa82021/22</v>
      </c>
      <c r="B136" t="s">
        <v>28</v>
      </c>
      <c r="C136" t="s">
        <v>94</v>
      </c>
      <c r="D136">
        <v>8</v>
      </c>
      <c r="E136">
        <v>-3.5247900617098029</v>
      </c>
      <c r="F136">
        <v>3.578259954159158</v>
      </c>
      <c r="G136">
        <v>-7.1030500158689609</v>
      </c>
      <c r="H136" t="b">
        <v>1</v>
      </c>
      <c r="I136" t="b">
        <f>G136=Table_8a!B10</f>
        <v>1</v>
      </c>
      <c r="J136" t="b">
        <v>1</v>
      </c>
      <c r="K136" t="b">
        <v>1</v>
      </c>
      <c r="L136" t="b">
        <v>1</v>
      </c>
      <c r="M136" t="b">
        <v>1</v>
      </c>
      <c r="N136" t="b">
        <f>F136=Table_8b!B10</f>
        <v>1</v>
      </c>
      <c r="O136" t="b">
        <f>E136=Table_8c!B10</f>
        <v>1</v>
      </c>
    </row>
    <row r="137" spans="1:15" x14ac:dyDescent="0.35">
      <c r="A137" t="str">
        <f t="shared" si="2"/>
        <v>nrpa92021/22</v>
      </c>
      <c r="B137" t="s">
        <v>28</v>
      </c>
      <c r="C137" t="s">
        <v>94</v>
      </c>
      <c r="D137">
        <v>9</v>
      </c>
      <c r="E137">
        <v>-3.4555396093739059</v>
      </c>
      <c r="F137">
        <v>4.4674032569375122</v>
      </c>
      <c r="G137">
        <v>-7.9229428663114181</v>
      </c>
      <c r="H137" t="b">
        <v>1</v>
      </c>
      <c r="I137" t="b">
        <f>G137=Table_8a!B11</f>
        <v>1</v>
      </c>
      <c r="J137" t="b">
        <v>1</v>
      </c>
      <c r="K137" t="b">
        <v>1</v>
      </c>
      <c r="L137" t="b">
        <v>1</v>
      </c>
      <c r="M137" t="b">
        <v>1</v>
      </c>
      <c r="N137" t="b">
        <f>F137=Table_8b!B11</f>
        <v>1</v>
      </c>
      <c r="O137" t="b">
        <f>E137=Table_8c!B11</f>
        <v>1</v>
      </c>
    </row>
    <row r="138" spans="1:15" x14ac:dyDescent="0.35">
      <c r="A138" t="str">
        <f t="shared" si="2"/>
        <v>nrpa22022/23</v>
      </c>
      <c r="B138" t="s">
        <v>28</v>
      </c>
      <c r="C138" t="s">
        <v>100</v>
      </c>
      <c r="D138">
        <v>2</v>
      </c>
      <c r="E138">
        <v>-1.193135306670676</v>
      </c>
      <c r="F138">
        <v>1.1810314423631449</v>
      </c>
      <c r="G138">
        <v>-2.374166749033821</v>
      </c>
      <c r="H138" t="b">
        <v>1</v>
      </c>
      <c r="I138" t="b">
        <f>G138=Table_8a!C4</f>
        <v>1</v>
      </c>
      <c r="J138" t="b">
        <v>1</v>
      </c>
      <c r="K138" t="b">
        <v>1</v>
      </c>
      <c r="L138" t="b">
        <v>1</v>
      </c>
      <c r="M138" t="b">
        <v>1</v>
      </c>
      <c r="N138" t="b">
        <f>F138=Table_8b!C4</f>
        <v>1</v>
      </c>
      <c r="O138" t="b">
        <f>E138=Table_8c!C4</f>
        <v>1</v>
      </c>
    </row>
    <row r="139" spans="1:15" x14ac:dyDescent="0.35">
      <c r="A139" t="str">
        <f t="shared" si="2"/>
        <v>nrpa32022/23</v>
      </c>
      <c r="B139" t="s">
        <v>28</v>
      </c>
      <c r="C139" t="s">
        <v>100</v>
      </c>
      <c r="D139">
        <v>3</v>
      </c>
      <c r="E139">
        <v>-1.820507483109312</v>
      </c>
      <c r="F139">
        <v>1.793496965448008</v>
      </c>
      <c r="G139">
        <v>-3.6140044485573211</v>
      </c>
      <c r="H139" t="b">
        <v>1</v>
      </c>
      <c r="I139" t="b">
        <f>G139=Table_8a!C5</f>
        <v>1</v>
      </c>
      <c r="J139" t="b">
        <v>1</v>
      </c>
      <c r="K139" t="b">
        <v>1</v>
      </c>
      <c r="L139" t="b">
        <v>1</v>
      </c>
      <c r="M139" t="b">
        <v>1</v>
      </c>
      <c r="N139" t="b">
        <f>F139=Table_8b!C5</f>
        <v>1</v>
      </c>
      <c r="O139" t="b">
        <f>E139=Table_8c!C5</f>
        <v>1</v>
      </c>
    </row>
    <row r="140" spans="1:15" x14ac:dyDescent="0.35">
      <c r="A140" t="str">
        <f t="shared" si="2"/>
        <v>nrpa42022/23</v>
      </c>
      <c r="B140" t="s">
        <v>28</v>
      </c>
      <c r="C140" t="s">
        <v>100</v>
      </c>
      <c r="D140">
        <v>4</v>
      </c>
      <c r="E140">
        <v>-1.793372816771331</v>
      </c>
      <c r="F140">
        <v>1.724063554558021</v>
      </c>
      <c r="G140">
        <v>-3.5174363713293508</v>
      </c>
      <c r="H140" t="b">
        <v>1</v>
      </c>
      <c r="I140" t="b">
        <f>G140=Table_8a!C6</f>
        <v>1</v>
      </c>
      <c r="J140" t="b">
        <v>1</v>
      </c>
      <c r="K140" t="b">
        <v>1</v>
      </c>
      <c r="L140" t="b">
        <v>1</v>
      </c>
      <c r="M140" t="b">
        <v>1</v>
      </c>
      <c r="N140" t="b">
        <f>F140=Table_8b!C6</f>
        <v>1</v>
      </c>
      <c r="O140" t="b">
        <f>E140=Table_8c!C6</f>
        <v>1</v>
      </c>
    </row>
    <row r="141" spans="1:15" x14ac:dyDescent="0.35">
      <c r="A141" t="str">
        <f t="shared" si="2"/>
        <v>nrpa52022/23</v>
      </c>
      <c r="B141" t="s">
        <v>28</v>
      </c>
      <c r="C141" t="s">
        <v>100</v>
      </c>
      <c r="D141">
        <v>5</v>
      </c>
      <c r="E141">
        <v>-1.922528022551997</v>
      </c>
      <c r="F141">
        <v>1.8588556030192529</v>
      </c>
      <c r="G141">
        <v>-3.7813836255712499</v>
      </c>
      <c r="H141" t="b">
        <v>1</v>
      </c>
      <c r="I141" t="b">
        <f>G141=Table_8a!C7</f>
        <v>1</v>
      </c>
      <c r="J141" t="b">
        <v>1</v>
      </c>
      <c r="K141" t="b">
        <v>1</v>
      </c>
      <c r="L141" t="b">
        <v>1</v>
      </c>
      <c r="M141" t="b">
        <v>1</v>
      </c>
      <c r="N141" t="b">
        <f>F141=Table_8b!C7</f>
        <v>1</v>
      </c>
      <c r="O141" t="b">
        <f>E141=Table_8c!C7</f>
        <v>1</v>
      </c>
    </row>
    <row r="142" spans="1:15" x14ac:dyDescent="0.35">
      <c r="A142" t="str">
        <f t="shared" si="2"/>
        <v>nrpa62022/23</v>
      </c>
      <c r="B142" t="s">
        <v>28</v>
      </c>
      <c r="C142" t="s">
        <v>100</v>
      </c>
      <c r="D142">
        <v>6</v>
      </c>
      <c r="E142">
        <v>-3.239191611840472</v>
      </c>
      <c r="F142">
        <v>3.192561244054763</v>
      </c>
      <c r="G142">
        <v>-6.431752855895235</v>
      </c>
      <c r="H142" t="b">
        <v>1</v>
      </c>
      <c r="I142" t="b">
        <f>G142=Table_8a!C8</f>
        <v>1</v>
      </c>
      <c r="J142" t="b">
        <v>1</v>
      </c>
      <c r="K142" t="b">
        <v>1</v>
      </c>
      <c r="L142" t="b">
        <v>1</v>
      </c>
      <c r="M142" t="b">
        <v>1</v>
      </c>
      <c r="N142" t="b">
        <f>F142=Table_8b!C8</f>
        <v>1</v>
      </c>
      <c r="O142" t="b">
        <f>E142=Table_8c!C8</f>
        <v>1</v>
      </c>
    </row>
    <row r="143" spans="1:15" x14ac:dyDescent="0.35">
      <c r="A143" t="str">
        <f t="shared" si="2"/>
        <v>nrpa72022/23</v>
      </c>
      <c r="B143" t="s">
        <v>28</v>
      </c>
      <c r="C143" t="s">
        <v>100</v>
      </c>
      <c r="D143">
        <v>7</v>
      </c>
      <c r="E143">
        <v>-5.7806816353975972</v>
      </c>
      <c r="F143">
        <v>5.6212022631501082</v>
      </c>
      <c r="G143">
        <v>-11.401883898547711</v>
      </c>
      <c r="H143" t="b">
        <v>1</v>
      </c>
      <c r="I143" t="b">
        <f>G143=Table_8a!C9</f>
        <v>1</v>
      </c>
      <c r="J143" t="b">
        <v>1</v>
      </c>
      <c r="K143" t="b">
        <v>1</v>
      </c>
      <c r="L143" t="b">
        <v>1</v>
      </c>
      <c r="M143" t="b">
        <v>1</v>
      </c>
      <c r="N143" t="b">
        <f>F143=Table_8b!C9</f>
        <v>1</v>
      </c>
      <c r="O143" t="b">
        <f>E143=Table_8c!C9</f>
        <v>1</v>
      </c>
    </row>
    <row r="144" spans="1:15" x14ac:dyDescent="0.35">
      <c r="A144" t="str">
        <f t="shared" si="2"/>
        <v>nrpa82022/23</v>
      </c>
      <c r="B144" t="s">
        <v>28</v>
      </c>
      <c r="C144" t="s">
        <v>100</v>
      </c>
      <c r="D144">
        <v>8</v>
      </c>
      <c r="E144">
        <v>-3.5280234519383731</v>
      </c>
      <c r="F144">
        <v>3.3821108528064352</v>
      </c>
      <c r="G144">
        <v>-6.9101343047448083</v>
      </c>
      <c r="H144" t="b">
        <v>1</v>
      </c>
      <c r="I144" t="b">
        <f>G144=Table_8a!C10</f>
        <v>1</v>
      </c>
      <c r="J144" t="b">
        <v>1</v>
      </c>
      <c r="K144" t="b">
        <v>1</v>
      </c>
      <c r="L144" t="b">
        <v>1</v>
      </c>
      <c r="M144" t="b">
        <v>1</v>
      </c>
      <c r="N144" t="b">
        <f>F144=Table_8b!C10</f>
        <v>1</v>
      </c>
      <c r="O144" t="b">
        <f>E144=Table_8c!C10</f>
        <v>1</v>
      </c>
    </row>
    <row r="145" spans="1:15" x14ac:dyDescent="0.35">
      <c r="A145" t="str">
        <f t="shared" si="2"/>
        <v>nrpa92022/23</v>
      </c>
      <c r="B145" t="s">
        <v>28</v>
      </c>
      <c r="C145" t="s">
        <v>100</v>
      </c>
      <c r="D145">
        <v>9</v>
      </c>
      <c r="E145">
        <v>-4.5146730482618089</v>
      </c>
      <c r="F145">
        <v>4.1624713117301511</v>
      </c>
      <c r="G145">
        <v>-8.67714435999196</v>
      </c>
      <c r="H145" t="b">
        <v>1</v>
      </c>
      <c r="I145" t="b">
        <f>G145=Table_8a!C11</f>
        <v>1</v>
      </c>
      <c r="J145" t="b">
        <v>1</v>
      </c>
      <c r="K145" t="b">
        <v>1</v>
      </c>
      <c r="L145" t="b">
        <v>1</v>
      </c>
      <c r="M145" t="b">
        <v>1</v>
      </c>
      <c r="N145" t="b">
        <f>F145=Table_8b!C11</f>
        <v>1</v>
      </c>
      <c r="O145" t="b">
        <f>E145=Table_8c!C11</f>
        <v>1</v>
      </c>
    </row>
    <row r="146" spans="1:15" x14ac:dyDescent="0.35">
      <c r="A146" t="str">
        <f t="shared" si="2"/>
        <v>nrpa22023/24</v>
      </c>
      <c r="B146" t="s">
        <v>28</v>
      </c>
      <c r="C146" t="s">
        <v>95</v>
      </c>
      <c r="D146">
        <v>2</v>
      </c>
      <c r="E146">
        <v>-1.110123983829828</v>
      </c>
      <c r="F146">
        <v>1.86419043040489</v>
      </c>
      <c r="G146">
        <v>-2.9743144142347169</v>
      </c>
      <c r="H146" t="b">
        <v>1</v>
      </c>
      <c r="I146" t="b">
        <f>G146=Table_8a!D4</f>
        <v>1</v>
      </c>
      <c r="J146" t="b">
        <v>1</v>
      </c>
      <c r="K146" t="b">
        <v>1</v>
      </c>
      <c r="L146" t="b">
        <v>1</v>
      </c>
      <c r="M146" t="b">
        <v>1</v>
      </c>
      <c r="N146" t="b">
        <f>F146=Table_8b!D4</f>
        <v>1</v>
      </c>
      <c r="O146" t="b">
        <f>E146=Table_8c!D4</f>
        <v>1</v>
      </c>
    </row>
    <row r="147" spans="1:15" x14ac:dyDescent="0.35">
      <c r="A147" t="str">
        <f t="shared" si="2"/>
        <v>nrpa32023/24</v>
      </c>
      <c r="B147" t="s">
        <v>28</v>
      </c>
      <c r="C147" t="s">
        <v>95</v>
      </c>
      <c r="D147">
        <v>3</v>
      </c>
      <c r="E147">
        <v>0.199838651701569</v>
      </c>
      <c r="F147">
        <v>3.9716180574402848</v>
      </c>
      <c r="G147">
        <v>-3.771779405738716</v>
      </c>
      <c r="H147" t="b">
        <v>1</v>
      </c>
      <c r="I147" t="b">
        <f>G147=Table_8a!D5</f>
        <v>1</v>
      </c>
      <c r="J147" t="b">
        <v>1</v>
      </c>
      <c r="K147" t="b">
        <v>1</v>
      </c>
      <c r="L147" t="b">
        <v>1</v>
      </c>
      <c r="M147" t="b">
        <v>1</v>
      </c>
      <c r="N147" t="b">
        <f>F147=Table_8b!D5</f>
        <v>1</v>
      </c>
      <c r="O147" t="b">
        <f>E147=Table_8c!D5</f>
        <v>1</v>
      </c>
    </row>
    <row r="148" spans="1:15" x14ac:dyDescent="0.35">
      <c r="A148" t="str">
        <f t="shared" si="2"/>
        <v>nrpa42023/24</v>
      </c>
      <c r="B148" t="s">
        <v>28</v>
      </c>
      <c r="C148" t="s">
        <v>95</v>
      </c>
      <c r="D148">
        <v>4</v>
      </c>
      <c r="E148">
        <v>3.8678431409976038E-2</v>
      </c>
      <c r="F148">
        <v>4.2382688886446642</v>
      </c>
      <c r="G148">
        <v>-4.199590457234688</v>
      </c>
      <c r="H148" t="b">
        <v>1</v>
      </c>
      <c r="I148" t="b">
        <f>G148=Table_8a!D6</f>
        <v>1</v>
      </c>
      <c r="J148" t="b">
        <v>1</v>
      </c>
      <c r="K148" t="b">
        <v>1</v>
      </c>
      <c r="L148" t="b">
        <v>1</v>
      </c>
      <c r="M148" t="b">
        <v>1</v>
      </c>
      <c r="N148" t="b">
        <f>F148=Table_8b!D6</f>
        <v>1</v>
      </c>
      <c r="O148" t="b">
        <f>E148=Table_8c!D6</f>
        <v>1</v>
      </c>
    </row>
    <row r="149" spans="1:15" x14ac:dyDescent="0.35">
      <c r="A149" t="str">
        <f t="shared" si="2"/>
        <v>nrpa52023/24</v>
      </c>
      <c r="B149" t="s">
        <v>28</v>
      </c>
      <c r="C149" t="s">
        <v>95</v>
      </c>
      <c r="D149">
        <v>5</v>
      </c>
      <c r="E149">
        <v>8.8038266260657749E-2</v>
      </c>
      <c r="F149">
        <v>4.3230972636172922</v>
      </c>
      <c r="G149">
        <v>-4.2350589973566342</v>
      </c>
      <c r="H149" t="b">
        <v>1</v>
      </c>
      <c r="I149" t="b">
        <f>G149=Table_8a!D7</f>
        <v>1</v>
      </c>
      <c r="J149" t="b">
        <v>1</v>
      </c>
      <c r="K149" t="b">
        <v>1</v>
      </c>
      <c r="L149" t="b">
        <v>1</v>
      </c>
      <c r="M149" t="b">
        <v>1</v>
      </c>
      <c r="N149" t="b">
        <f>F149=Table_8b!D7</f>
        <v>1</v>
      </c>
      <c r="O149" t="b">
        <f>E149=Table_8c!D7</f>
        <v>1</v>
      </c>
    </row>
    <row r="150" spans="1:15" x14ac:dyDescent="0.35">
      <c r="A150" t="str">
        <f t="shared" si="2"/>
        <v>nrpa62023/24</v>
      </c>
      <c r="B150" t="s">
        <v>28</v>
      </c>
      <c r="C150" t="s">
        <v>95</v>
      </c>
      <c r="D150">
        <v>6</v>
      </c>
      <c r="E150">
        <v>0.19281204182886749</v>
      </c>
      <c r="F150">
        <v>6.452842550351221</v>
      </c>
      <c r="G150">
        <v>-6.2600305085223544</v>
      </c>
      <c r="H150" t="b">
        <v>1</v>
      </c>
      <c r="I150" t="b">
        <f>G150=Table_8a!D8</f>
        <v>1</v>
      </c>
      <c r="J150" t="b">
        <v>1</v>
      </c>
      <c r="K150" t="b">
        <v>1</v>
      </c>
      <c r="L150" t="b">
        <v>1</v>
      </c>
      <c r="M150" t="b">
        <v>1</v>
      </c>
      <c r="N150" t="b">
        <f>F150=Table_8b!D8</f>
        <v>1</v>
      </c>
      <c r="O150" t="b">
        <f>E150=Table_8c!D8</f>
        <v>1</v>
      </c>
    </row>
    <row r="151" spans="1:15" x14ac:dyDescent="0.35">
      <c r="A151" t="str">
        <f t="shared" si="2"/>
        <v>nrpa72023/24</v>
      </c>
      <c r="B151" t="s">
        <v>28</v>
      </c>
      <c r="C151" t="s">
        <v>95</v>
      </c>
      <c r="D151">
        <v>7</v>
      </c>
      <c r="E151">
        <v>-2.742777770704063</v>
      </c>
      <c r="F151">
        <v>7.4485780093285738</v>
      </c>
      <c r="G151">
        <v>-10.191355780032641</v>
      </c>
      <c r="H151" t="b">
        <v>1</v>
      </c>
      <c r="I151" t="b">
        <f>G151=Table_8a!D9</f>
        <v>1</v>
      </c>
      <c r="J151" t="b">
        <v>1</v>
      </c>
      <c r="K151" t="b">
        <v>1</v>
      </c>
      <c r="L151" t="b">
        <v>1</v>
      </c>
      <c r="M151" t="b">
        <v>1</v>
      </c>
      <c r="N151" t="b">
        <f>F151=Table_8b!D9</f>
        <v>1</v>
      </c>
      <c r="O151" t="b">
        <f>E151=Table_8c!D9</f>
        <v>1</v>
      </c>
    </row>
    <row r="152" spans="1:15" x14ac:dyDescent="0.35">
      <c r="A152" t="str">
        <f t="shared" si="2"/>
        <v>nrpa82023/24</v>
      </c>
      <c r="B152" t="s">
        <v>28</v>
      </c>
      <c r="C152" t="s">
        <v>95</v>
      </c>
      <c r="D152">
        <v>8</v>
      </c>
      <c r="E152">
        <v>-2.2178363474317448</v>
      </c>
      <c r="F152">
        <v>4.1807077645429942</v>
      </c>
      <c r="G152">
        <v>-6.398544111974739</v>
      </c>
      <c r="H152" t="b">
        <v>1</v>
      </c>
      <c r="I152" t="b">
        <f>G152=Table_8a!D10</f>
        <v>1</v>
      </c>
      <c r="J152" t="b">
        <v>1</v>
      </c>
      <c r="K152" t="b">
        <v>1</v>
      </c>
      <c r="L152" t="b">
        <v>1</v>
      </c>
      <c r="M152" t="b">
        <v>1</v>
      </c>
      <c r="N152" t="b">
        <f>F152=Table_8b!D10</f>
        <v>1</v>
      </c>
      <c r="O152" t="b">
        <f>E152=Table_8c!D10</f>
        <v>1</v>
      </c>
    </row>
    <row r="153" spans="1:15" x14ac:dyDescent="0.35">
      <c r="A153" t="str">
        <f t="shared" si="2"/>
        <v>nrpa92023/24</v>
      </c>
      <c r="B153" t="s">
        <v>28</v>
      </c>
      <c r="C153" t="s">
        <v>95</v>
      </c>
      <c r="D153">
        <v>9</v>
      </c>
      <c r="E153">
        <v>-4.878412893615284</v>
      </c>
      <c r="F153">
        <v>2.1944338449593461</v>
      </c>
      <c r="G153">
        <v>-7.0728467385746301</v>
      </c>
      <c r="H153" t="b">
        <v>1</v>
      </c>
      <c r="I153" t="b">
        <f>G153=Table_8a!D11</f>
        <v>1</v>
      </c>
      <c r="J153" t="b">
        <v>1</v>
      </c>
      <c r="K153" t="b">
        <v>1</v>
      </c>
      <c r="L153" t="b">
        <v>1</v>
      </c>
      <c r="M153" t="b">
        <v>1</v>
      </c>
      <c r="N153" t="b">
        <f>F153=Table_8b!D11</f>
        <v>1</v>
      </c>
      <c r="O153" t="b">
        <f>E153=Table_8c!D11</f>
        <v>1</v>
      </c>
    </row>
    <row r="154" spans="1:15" x14ac:dyDescent="0.35">
      <c r="A154" t="str">
        <f t="shared" si="2"/>
        <v>nrpa22024/25</v>
      </c>
      <c r="B154" t="s">
        <v>28</v>
      </c>
      <c r="C154" t="s">
        <v>96</v>
      </c>
      <c r="D154">
        <v>2</v>
      </c>
      <c r="E154">
        <v>-7.458478679096717</v>
      </c>
      <c r="F154">
        <v>-3.978926001152927</v>
      </c>
      <c r="G154">
        <v>-3.47955267794379</v>
      </c>
      <c r="H154" t="b">
        <v>1</v>
      </c>
      <c r="I154" t="b">
        <f>G154=Table_8a!E4</f>
        <v>1</v>
      </c>
      <c r="J154" t="b">
        <v>1</v>
      </c>
      <c r="K154" t="b">
        <v>1</v>
      </c>
      <c r="L154" t="b">
        <v>1</v>
      </c>
      <c r="M154" t="b">
        <v>1</v>
      </c>
      <c r="N154" t="b">
        <f>F154=Table_8b!E4</f>
        <v>1</v>
      </c>
      <c r="O154" t="b">
        <f>E154=Table_8c!E4</f>
        <v>1</v>
      </c>
    </row>
    <row r="155" spans="1:15" x14ac:dyDescent="0.35">
      <c r="A155" t="str">
        <f t="shared" si="2"/>
        <v>nrpa32024/25</v>
      </c>
      <c r="B155" t="s">
        <v>28</v>
      </c>
      <c r="C155" t="s">
        <v>96</v>
      </c>
      <c r="D155">
        <v>3</v>
      </c>
      <c r="E155">
        <v>-2.6433641387066529</v>
      </c>
      <c r="F155">
        <v>1.363784705877477</v>
      </c>
      <c r="G155">
        <v>-4.0071488445841297</v>
      </c>
      <c r="H155" t="b">
        <v>1</v>
      </c>
      <c r="I155" t="b">
        <f>G155=Table_8a!E5</f>
        <v>1</v>
      </c>
      <c r="J155" t="b">
        <v>1</v>
      </c>
      <c r="K155" t="b">
        <v>1</v>
      </c>
      <c r="L155" t="b">
        <v>1</v>
      </c>
      <c r="M155" t="b">
        <v>1</v>
      </c>
      <c r="N155" t="b">
        <f>F155=Table_8b!E5</f>
        <v>1</v>
      </c>
      <c r="O155" t="b">
        <f>E155=Table_8c!E5</f>
        <v>1</v>
      </c>
    </row>
    <row r="156" spans="1:15" x14ac:dyDescent="0.35">
      <c r="A156" t="str">
        <f t="shared" si="2"/>
        <v>nrpa42024/25</v>
      </c>
      <c r="B156" t="s">
        <v>28</v>
      </c>
      <c r="C156" t="s">
        <v>96</v>
      </c>
      <c r="D156">
        <v>4</v>
      </c>
      <c r="E156">
        <v>-1.2524291385121611</v>
      </c>
      <c r="F156">
        <v>3.2589637990572058</v>
      </c>
      <c r="G156">
        <v>-4.5113929375693669</v>
      </c>
      <c r="H156" t="b">
        <v>1</v>
      </c>
      <c r="I156" t="b">
        <f>G156=Table_8a!E6</f>
        <v>1</v>
      </c>
      <c r="J156" t="b">
        <v>1</v>
      </c>
      <c r="K156" t="b">
        <v>1</v>
      </c>
      <c r="L156" t="b">
        <v>1</v>
      </c>
      <c r="M156" t="b">
        <v>1</v>
      </c>
      <c r="N156" t="b">
        <f>F156=Table_8b!E6</f>
        <v>1</v>
      </c>
      <c r="O156" t="b">
        <f>E156=Table_8c!E6</f>
        <v>1</v>
      </c>
    </row>
    <row r="157" spans="1:15" x14ac:dyDescent="0.35">
      <c r="A157" t="str">
        <f t="shared" si="2"/>
        <v>nrpa52024/25</v>
      </c>
      <c r="B157" t="s">
        <v>28</v>
      </c>
      <c r="C157" t="s">
        <v>96</v>
      </c>
      <c r="D157">
        <v>5</v>
      </c>
      <c r="E157">
        <v>-0.96019022679758503</v>
      </c>
      <c r="F157">
        <v>4.2280652936459466</v>
      </c>
      <c r="G157">
        <v>-5.1882555204435317</v>
      </c>
      <c r="H157" t="b">
        <v>1</v>
      </c>
      <c r="I157" t="b">
        <f>G157=Table_8a!E7</f>
        <v>1</v>
      </c>
      <c r="J157" t="b">
        <v>1</v>
      </c>
      <c r="K157" t="b">
        <v>1</v>
      </c>
      <c r="L157" t="b">
        <v>1</v>
      </c>
      <c r="M157" t="b">
        <v>1</v>
      </c>
      <c r="N157" t="b">
        <f>F157=Table_8b!E7</f>
        <v>1</v>
      </c>
      <c r="O157" t="b">
        <f>E157=Table_8c!E7</f>
        <v>1</v>
      </c>
    </row>
    <row r="158" spans="1:15" x14ac:dyDescent="0.35">
      <c r="A158" t="str">
        <f t="shared" si="2"/>
        <v>nrpa62024/25</v>
      </c>
      <c r="B158" t="s">
        <v>28</v>
      </c>
      <c r="C158" t="s">
        <v>96</v>
      </c>
      <c r="D158">
        <v>6</v>
      </c>
      <c r="E158">
        <v>-2.789187361736856E-2</v>
      </c>
      <c r="F158">
        <v>7.0911615545407676</v>
      </c>
      <c r="G158">
        <v>-7.1190534281581366</v>
      </c>
      <c r="H158" t="b">
        <v>1</v>
      </c>
      <c r="I158" t="b">
        <f>G158=Table_8a!E8</f>
        <v>1</v>
      </c>
      <c r="J158" t="b">
        <v>1</v>
      </c>
      <c r="K158" t="b">
        <v>1</v>
      </c>
      <c r="L158" t="b">
        <v>1</v>
      </c>
      <c r="M158" t="b">
        <v>1</v>
      </c>
      <c r="N158" t="b">
        <f>F158=Table_8b!E8</f>
        <v>1</v>
      </c>
      <c r="O158" t="b">
        <f>E158=Table_8c!E8</f>
        <v>1</v>
      </c>
    </row>
    <row r="159" spans="1:15" x14ac:dyDescent="0.35">
      <c r="A159" t="str">
        <f t="shared" si="2"/>
        <v>nrpa72024/25</v>
      </c>
      <c r="B159" t="s">
        <v>28</v>
      </c>
      <c r="C159" t="s">
        <v>96</v>
      </c>
      <c r="D159">
        <v>7</v>
      </c>
      <c r="E159">
        <v>1.2696701688383629</v>
      </c>
      <c r="F159">
        <v>12.54533054835411</v>
      </c>
      <c r="G159">
        <v>-11.27566037951574</v>
      </c>
      <c r="H159" t="b">
        <v>1</v>
      </c>
      <c r="I159" t="b">
        <f>G159=Table_8a!E9</f>
        <v>1</v>
      </c>
      <c r="J159" t="b">
        <v>1</v>
      </c>
      <c r="K159" t="b">
        <v>1</v>
      </c>
      <c r="L159" t="b">
        <v>1</v>
      </c>
      <c r="M159" t="b">
        <v>1</v>
      </c>
      <c r="N159" t="b">
        <f>F159=Table_8b!E9</f>
        <v>1</v>
      </c>
      <c r="O159" t="b">
        <f>E159=Table_8c!E9</f>
        <v>1</v>
      </c>
    </row>
    <row r="160" spans="1:15" x14ac:dyDescent="0.35">
      <c r="A160" t="str">
        <f t="shared" si="2"/>
        <v>nrpa82024/25</v>
      </c>
      <c r="B160" t="s">
        <v>28</v>
      </c>
      <c r="C160" t="s">
        <v>96</v>
      </c>
      <c r="D160">
        <v>8</v>
      </c>
      <c r="E160">
        <v>0.32889490872170368</v>
      </c>
      <c r="F160">
        <v>7.9260231204698757</v>
      </c>
      <c r="G160">
        <v>-7.5971282117481724</v>
      </c>
      <c r="H160" t="b">
        <v>1</v>
      </c>
      <c r="I160" t="b">
        <f>G160=Table_8a!E10</f>
        <v>1</v>
      </c>
      <c r="J160" t="b">
        <v>1</v>
      </c>
      <c r="K160" t="b">
        <v>1</v>
      </c>
      <c r="L160" t="b">
        <v>1</v>
      </c>
      <c r="M160" t="b">
        <v>1</v>
      </c>
      <c r="N160" t="b">
        <f>F160=Table_8b!E10</f>
        <v>1</v>
      </c>
      <c r="O160" t="b">
        <f>E160=Table_8c!E10</f>
        <v>1</v>
      </c>
    </row>
    <row r="161" spans="1:15" x14ac:dyDescent="0.35">
      <c r="A161" t="str">
        <f t="shared" si="2"/>
        <v>nrpa92024/25</v>
      </c>
      <c r="B161" t="s">
        <v>28</v>
      </c>
      <c r="C161" t="s">
        <v>96</v>
      </c>
      <c r="D161">
        <v>9</v>
      </c>
      <c r="E161">
        <v>-1.190538834840678</v>
      </c>
      <c r="F161">
        <v>8.0966610142160782</v>
      </c>
      <c r="G161">
        <v>-9.2871998490567567</v>
      </c>
      <c r="H161" t="b">
        <v>1</v>
      </c>
      <c r="I161" t="b">
        <f>G161=Table_8a!E11</f>
        <v>1</v>
      </c>
      <c r="J161" t="b">
        <v>1</v>
      </c>
      <c r="K161" t="b">
        <v>1</v>
      </c>
      <c r="L161" t="b">
        <v>1</v>
      </c>
      <c r="M161" t="b">
        <v>1</v>
      </c>
      <c r="N161" t="b">
        <f>F161=Table_8b!E11</f>
        <v>1</v>
      </c>
      <c r="O161" t="b">
        <f>E161=Table_8c!E11</f>
        <v>1</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438F-D8DB-44B8-8C70-184E06BE6006}">
  <sheetPr>
    <tabColor rgb="FF92D050"/>
  </sheetPr>
  <dimension ref="A1:G11"/>
  <sheetViews>
    <sheetView workbookViewId="0"/>
  </sheetViews>
  <sheetFormatPr defaultRowHeight="15.5" x14ac:dyDescent="0.35"/>
  <cols>
    <col min="1" max="1" width="11.23046875" style="3" customWidth="1"/>
    <col min="2" max="5" width="8.921875" style="3" customWidth="1"/>
    <col min="6" max="16384" width="9.23046875" style="3"/>
  </cols>
  <sheetData>
    <row r="1" spans="1:7" ht="19" x14ac:dyDescent="0.4">
      <c r="A1" s="2" t="s">
        <v>104</v>
      </c>
    </row>
    <row r="2" spans="1:7" x14ac:dyDescent="0.35">
      <c r="A2" s="3" t="s">
        <v>3</v>
      </c>
    </row>
    <row r="3" spans="1:7" x14ac:dyDescent="0.35">
      <c r="A3" s="4" t="s">
        <v>4</v>
      </c>
      <c r="B3" s="5" t="s">
        <v>8</v>
      </c>
      <c r="C3" s="5" t="s">
        <v>5</v>
      </c>
      <c r="D3" s="5" t="s">
        <v>6</v>
      </c>
      <c r="E3" s="5" t="s">
        <v>7</v>
      </c>
      <c r="F3" s="23" t="s">
        <v>35</v>
      </c>
      <c r="G3" s="23" t="s">
        <v>91</v>
      </c>
    </row>
    <row r="4" spans="1:7" x14ac:dyDescent="0.35">
      <c r="A4" s="3">
        <v>2</v>
      </c>
      <c r="B4" s="6">
        <f t="shared" ref="B4:G11" si="0">VLOOKUP("ppa"&amp;$A4&amp;B$3,Sex_Data,7,FALSE)</f>
        <v>-1.33281653546454</v>
      </c>
      <c r="C4" s="6">
        <f t="shared" si="0"/>
        <v>-2.644021445738173</v>
      </c>
      <c r="D4" s="6">
        <f t="shared" si="0"/>
        <v>-3.4628831360519241</v>
      </c>
      <c r="E4" s="6">
        <f t="shared" si="0"/>
        <v>-3.783104656372652</v>
      </c>
      <c r="F4" s="6">
        <f t="shared" si="0"/>
        <v>-3.1326752417196491</v>
      </c>
      <c r="G4" s="6">
        <f t="shared" si="0"/>
        <v>-2.7855382769697239</v>
      </c>
    </row>
    <row r="5" spans="1:7" x14ac:dyDescent="0.35">
      <c r="A5" s="3">
        <v>3</v>
      </c>
      <c r="B5" s="6">
        <f t="shared" si="0"/>
        <v>-2.249344171160347</v>
      </c>
      <c r="C5" s="6">
        <f t="shared" si="0"/>
        <v>-3.7573567722906329</v>
      </c>
      <c r="D5" s="6">
        <f t="shared" si="0"/>
        <v>-4.5241473559117829</v>
      </c>
      <c r="E5" s="6">
        <f t="shared" si="0"/>
        <v>-4.6373870352173441</v>
      </c>
      <c r="F5" s="6">
        <f t="shared" si="0"/>
        <v>-4.3826192540425319</v>
      </c>
      <c r="G5" s="6">
        <f t="shared" si="0"/>
        <v>-4.645493289390509</v>
      </c>
    </row>
    <row r="6" spans="1:7" x14ac:dyDescent="0.35">
      <c r="A6" s="3">
        <v>4</v>
      </c>
      <c r="B6" s="6">
        <f t="shared" si="0"/>
        <v>-2.581872969698177</v>
      </c>
      <c r="C6" s="6">
        <f t="shared" si="0"/>
        <v>-4.7171418285941407</v>
      </c>
      <c r="D6" s="6">
        <f t="shared" si="0"/>
        <v>-4.6731563169010792</v>
      </c>
      <c r="E6" s="6">
        <f t="shared" si="0"/>
        <v>-5.4585902285667434</v>
      </c>
      <c r="F6" s="6">
        <f t="shared" si="0"/>
        <v>-5.867007304162378</v>
      </c>
      <c r="G6" s="6">
        <f t="shared" si="0"/>
        <v>-6.6730801482133977</v>
      </c>
    </row>
    <row r="7" spans="1:7" x14ac:dyDescent="0.35">
      <c r="A7" s="3">
        <v>5</v>
      </c>
      <c r="B7" s="6">
        <f t="shared" si="0"/>
        <v>-3.6473825143898519</v>
      </c>
      <c r="C7" s="6">
        <f t="shared" si="0"/>
        <v>-5.7455694410011482</v>
      </c>
      <c r="D7" s="6">
        <f t="shared" si="0"/>
        <v>-5.7754129106404974</v>
      </c>
      <c r="E7" s="6">
        <f t="shared" si="0"/>
        <v>-5.9381226567140919</v>
      </c>
      <c r="F7" s="6">
        <f t="shared" si="0"/>
        <v>-6.4712896322019544</v>
      </c>
      <c r="G7" s="6">
        <f t="shared" si="0"/>
        <v>-7.6460924106040586</v>
      </c>
    </row>
    <row r="8" spans="1:7" x14ac:dyDescent="0.35">
      <c r="A8" s="3">
        <v>6</v>
      </c>
      <c r="B8" s="6">
        <f t="shared" si="0"/>
        <v>-4.191861612559558</v>
      </c>
      <c r="C8" s="6">
        <f t="shared" si="0"/>
        <v>-7.3823205161197327</v>
      </c>
      <c r="D8" s="6">
        <f t="shared" si="0"/>
        <v>-8.5255453272897785</v>
      </c>
      <c r="E8" s="6">
        <f t="shared" si="0"/>
        <v>-8.9421024280431372</v>
      </c>
      <c r="F8" s="6">
        <f t="shared" si="0"/>
        <v>-8.3831796636529745</v>
      </c>
      <c r="G8" s="6">
        <f t="shared" si="0"/>
        <v>-9.7074622300500515</v>
      </c>
    </row>
    <row r="9" spans="1:7" x14ac:dyDescent="0.35">
      <c r="A9" s="3">
        <v>7</v>
      </c>
      <c r="B9" s="6">
        <f t="shared" si="0"/>
        <v>-5.0816923058988124</v>
      </c>
      <c r="C9" s="6">
        <f t="shared" si="0"/>
        <v>-10.055202126474571</v>
      </c>
      <c r="D9" s="6">
        <f t="shared" si="0"/>
        <v>-10.23933106451129</v>
      </c>
      <c r="E9" s="6">
        <f t="shared" si="0"/>
        <v>-11.146982853723699</v>
      </c>
      <c r="F9" s="6">
        <f t="shared" si="0"/>
        <v>-10.412202668612411</v>
      </c>
      <c r="G9" s="6">
        <f t="shared" si="0"/>
        <v>-10.79753115601927</v>
      </c>
    </row>
    <row r="10" spans="1:7" x14ac:dyDescent="0.35">
      <c r="A10" s="3">
        <v>8</v>
      </c>
      <c r="B10" s="6">
        <f t="shared" si="0"/>
        <v>-3.3184829234403992</v>
      </c>
      <c r="C10" s="6">
        <f t="shared" si="0"/>
        <v>-6.1838628347938442</v>
      </c>
      <c r="D10" s="6">
        <f t="shared" si="0"/>
        <v>-8.7444292957362251</v>
      </c>
      <c r="E10" s="6">
        <f t="shared" si="0"/>
        <v>-8.6262181325035243</v>
      </c>
      <c r="F10" s="6">
        <f t="shared" si="0"/>
        <v>-8.1632199759683601</v>
      </c>
      <c r="G10" s="6">
        <f t="shared" si="0"/>
        <v>-8.9176190394558006</v>
      </c>
    </row>
    <row r="11" spans="1:7" x14ac:dyDescent="0.35">
      <c r="A11" s="3">
        <v>9</v>
      </c>
      <c r="B11" s="6">
        <f t="shared" si="0"/>
        <v>-5.0415674310262526</v>
      </c>
      <c r="C11" s="6">
        <f t="shared" si="0"/>
        <v>-8.1656704651951681</v>
      </c>
      <c r="D11" s="6">
        <f t="shared" si="0"/>
        <v>-8.5845069855556506</v>
      </c>
      <c r="E11" s="6">
        <f t="shared" si="0"/>
        <v>-11.172053104639</v>
      </c>
      <c r="F11" s="6">
        <f t="shared" si="0"/>
        <v>-9.5112446685019414</v>
      </c>
      <c r="G11" s="6">
        <f t="shared" si="0"/>
        <v>-10.98319574945554</v>
      </c>
    </row>
  </sheetData>
  <phoneticPr fontId="15" type="noConversion"/>
  <pageMargins left="0.7" right="0.7" top="0.75" bottom="0.75" header="0.3" footer="0.3"/>
  <pageSetup paperSize="9" orientation="portrait" r:id="rId1"/>
  <ignoredErrors>
    <ignoredError sqref="B4:E4" calculatedColumn="1"/>
  </ignoredErrors>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C5938-E347-4260-8BCE-F8BB9118F43D}">
  <sheetPr>
    <tabColor rgb="FF92D050"/>
  </sheetPr>
  <dimension ref="A1:G11"/>
  <sheetViews>
    <sheetView workbookViewId="0">
      <selection activeCell="A2" sqref="A2"/>
    </sheetView>
  </sheetViews>
  <sheetFormatPr defaultRowHeight="15.5" x14ac:dyDescent="0.35"/>
  <cols>
    <col min="1" max="1" width="11.23046875" style="3" customWidth="1"/>
    <col min="2" max="5" width="8.921875" style="3" customWidth="1"/>
    <col min="6" max="16384" width="9.23046875" style="3"/>
  </cols>
  <sheetData>
    <row r="1" spans="1:7" ht="19" x14ac:dyDescent="0.4">
      <c r="A1" s="2" t="s">
        <v>107</v>
      </c>
    </row>
    <row r="2" spans="1:7" x14ac:dyDescent="0.35">
      <c r="A2" s="3" t="s">
        <v>3</v>
      </c>
    </row>
    <row r="3" spans="1:7" x14ac:dyDescent="0.35">
      <c r="A3" s="4" t="s">
        <v>4</v>
      </c>
      <c r="B3" s="5" t="s">
        <v>8</v>
      </c>
      <c r="C3" s="5" t="s">
        <v>5</v>
      </c>
      <c r="D3" s="5" t="s">
        <v>6</v>
      </c>
      <c r="E3" s="5" t="s">
        <v>7</v>
      </c>
      <c r="F3" s="23" t="s">
        <v>35</v>
      </c>
      <c r="G3" s="23" t="s">
        <v>91</v>
      </c>
    </row>
    <row r="4" spans="1:7" x14ac:dyDescent="0.35">
      <c r="A4" s="3">
        <v>2</v>
      </c>
      <c r="B4" s="6">
        <f t="shared" ref="B4:G11" si="0">VLOOKUP("ppa"&amp;$A4&amp;B$3,Sex_Data,6,FALSE)</f>
        <v>7.4674782970394666</v>
      </c>
      <c r="C4" s="6">
        <f t="shared" si="0"/>
        <v>2.1479264732338632</v>
      </c>
      <c r="D4" s="6">
        <f t="shared" si="0"/>
        <v>-0.1107935719026585</v>
      </c>
      <c r="E4" s="6">
        <f t="shared" si="0"/>
        <v>1.872115411320491</v>
      </c>
      <c r="F4" s="6">
        <f t="shared" si="0"/>
        <v>5.6240003027393808</v>
      </c>
      <c r="G4" s="6">
        <f t="shared" si="0"/>
        <v>2.8791067230590781</v>
      </c>
    </row>
    <row r="5" spans="1:7" x14ac:dyDescent="0.35">
      <c r="A5" s="3">
        <v>3</v>
      </c>
      <c r="B5" s="6">
        <f t="shared" si="0"/>
        <v>8.741924475036118</v>
      </c>
      <c r="C5" s="6">
        <f t="shared" si="0"/>
        <v>1.963977645802101</v>
      </c>
      <c r="D5" s="6">
        <f t="shared" si="0"/>
        <v>0.15713577571276671</v>
      </c>
      <c r="E5" s="6">
        <f t="shared" si="0"/>
        <v>2.2944395175034602</v>
      </c>
      <c r="F5" s="6">
        <f t="shared" si="0"/>
        <v>7.1727309692074801</v>
      </c>
      <c r="G5" s="6">
        <f t="shared" si="0"/>
        <v>5.1968552572662841</v>
      </c>
    </row>
    <row r="6" spans="1:7" x14ac:dyDescent="0.35">
      <c r="A6" s="3">
        <v>4</v>
      </c>
      <c r="B6" s="6">
        <f t="shared" si="0"/>
        <v>10.29373046144031</v>
      </c>
      <c r="C6" s="6">
        <f t="shared" si="0"/>
        <v>2.6977710737934228</v>
      </c>
      <c r="D6" s="6">
        <f t="shared" si="0"/>
        <v>-0.25024054805149842</v>
      </c>
      <c r="E6" s="6">
        <f t="shared" si="0"/>
        <v>2.6782252710167969</v>
      </c>
      <c r="F6" s="6">
        <f t="shared" si="0"/>
        <v>7.6411552523985211</v>
      </c>
      <c r="G6" s="6">
        <f t="shared" si="0"/>
        <v>6.7323511384801131</v>
      </c>
    </row>
    <row r="7" spans="1:7" x14ac:dyDescent="0.35">
      <c r="A7" s="3">
        <v>5</v>
      </c>
      <c r="B7" s="6">
        <f t="shared" si="0"/>
        <v>12.222930181041081</v>
      </c>
      <c r="C7" s="6">
        <f t="shared" si="0"/>
        <v>3.0906716188578658</v>
      </c>
      <c r="D7" s="6">
        <f t="shared" si="0"/>
        <v>0.92666281187018396</v>
      </c>
      <c r="E7" s="6">
        <f t="shared" si="0"/>
        <v>2.913529918820815</v>
      </c>
      <c r="F7" s="6">
        <f t="shared" si="0"/>
        <v>8.1558434492424681</v>
      </c>
      <c r="G7" s="6">
        <f t="shared" si="0"/>
        <v>7.7711159878130243</v>
      </c>
    </row>
    <row r="8" spans="1:7" x14ac:dyDescent="0.35">
      <c r="A8" s="3">
        <v>6</v>
      </c>
      <c r="B8" s="6">
        <f t="shared" si="0"/>
        <v>15.996153468922721</v>
      </c>
      <c r="C8" s="6">
        <f t="shared" si="0"/>
        <v>4.9568304944472423</v>
      </c>
      <c r="D8" s="6">
        <f t="shared" si="0"/>
        <v>2.9415828218530891</v>
      </c>
      <c r="E8" s="6">
        <f t="shared" si="0"/>
        <v>4.436333975298</v>
      </c>
      <c r="F8" s="6">
        <f t="shared" si="0"/>
        <v>11.09214417408816</v>
      </c>
      <c r="G8" s="6">
        <f t="shared" si="0"/>
        <v>10.243272812440839</v>
      </c>
    </row>
    <row r="9" spans="1:7" x14ac:dyDescent="0.35">
      <c r="A9" s="3">
        <v>7</v>
      </c>
      <c r="B9" s="6">
        <f t="shared" si="0"/>
        <v>18.107290654699572</v>
      </c>
      <c r="C9" s="6">
        <f t="shared" si="0"/>
        <v>4.9332094202848236</v>
      </c>
      <c r="D9" s="6">
        <f t="shared" si="0"/>
        <v>2.7028377232815108</v>
      </c>
      <c r="E9" s="6">
        <f t="shared" si="0"/>
        <v>5.4794956811029261</v>
      </c>
      <c r="F9" s="6">
        <f t="shared" si="0"/>
        <v>10.699725164412159</v>
      </c>
      <c r="G9" s="6">
        <f t="shared" si="0"/>
        <v>12.579829837037311</v>
      </c>
    </row>
    <row r="10" spans="1:7" x14ac:dyDescent="0.35">
      <c r="A10" s="3">
        <v>8</v>
      </c>
      <c r="B10" s="6">
        <f t="shared" si="0"/>
        <v>10.91407808645382</v>
      </c>
      <c r="C10" s="6">
        <f t="shared" si="0"/>
        <v>3.9881839790162319</v>
      </c>
      <c r="D10" s="6">
        <f t="shared" si="0"/>
        <v>2.715046280261268</v>
      </c>
      <c r="E10" s="6">
        <f t="shared" si="0"/>
        <v>4.2290690762506644</v>
      </c>
      <c r="F10" s="6">
        <f t="shared" si="0"/>
        <v>6.1568364632334456</v>
      </c>
      <c r="G10" s="6">
        <f t="shared" si="0"/>
        <v>7.5430518257025039</v>
      </c>
    </row>
    <row r="11" spans="1:7" x14ac:dyDescent="0.35">
      <c r="A11" s="3">
        <v>9</v>
      </c>
      <c r="B11" s="6">
        <f t="shared" si="0"/>
        <v>9.10353285835658</v>
      </c>
      <c r="C11" s="6">
        <f t="shared" si="0"/>
        <v>4.6555308090966703</v>
      </c>
      <c r="D11" s="6">
        <f t="shared" si="0"/>
        <v>2.767215902551476</v>
      </c>
      <c r="E11" s="6">
        <f t="shared" si="0"/>
        <v>5.3566187074696439</v>
      </c>
      <c r="F11" s="6">
        <f t="shared" si="0"/>
        <v>5.5964389092387004</v>
      </c>
      <c r="G11" s="6">
        <f t="shared" si="0"/>
        <v>9.7024155218917212</v>
      </c>
    </row>
  </sheetData>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087F2-5988-48A4-8202-CE380136F5F5}">
  <sheetPr>
    <tabColor rgb="FF92D050"/>
  </sheetPr>
  <dimension ref="A1:I11"/>
  <sheetViews>
    <sheetView workbookViewId="0">
      <selection activeCell="A2" sqref="A2"/>
    </sheetView>
  </sheetViews>
  <sheetFormatPr defaultRowHeight="15.5" x14ac:dyDescent="0.35"/>
  <cols>
    <col min="1" max="1" width="11.23046875" style="3" customWidth="1"/>
    <col min="2" max="5" width="8.921875" style="3" customWidth="1"/>
    <col min="6" max="16384" width="9.23046875" style="3"/>
  </cols>
  <sheetData>
    <row r="1" spans="1:9" ht="19" x14ac:dyDescent="0.4">
      <c r="A1" s="2" t="s">
        <v>108</v>
      </c>
    </row>
    <row r="2" spans="1:9" x14ac:dyDescent="0.35">
      <c r="A2" s="3" t="s">
        <v>3</v>
      </c>
    </row>
    <row r="3" spans="1:9" x14ac:dyDescent="0.35">
      <c r="A3" s="4" t="s">
        <v>4</v>
      </c>
      <c r="B3" s="5" t="s">
        <v>8</v>
      </c>
      <c r="C3" s="5" t="s">
        <v>5</v>
      </c>
      <c r="D3" s="5" t="s">
        <v>6</v>
      </c>
      <c r="E3" s="5" t="s">
        <v>7</v>
      </c>
      <c r="F3" s="23" t="s">
        <v>35</v>
      </c>
      <c r="G3" s="23" t="s">
        <v>91</v>
      </c>
    </row>
    <row r="4" spans="1:9" x14ac:dyDescent="0.35">
      <c r="A4" s="3">
        <v>2</v>
      </c>
      <c r="B4" s="6">
        <f t="shared" ref="B4:G11" si="0">VLOOKUP("ppa"&amp;$A4&amp;B$3,Sex_Data,5,FALSE)</f>
        <v>6.1346617615749262</v>
      </c>
      <c r="C4" s="6">
        <f t="shared" si="0"/>
        <v>-0.49609497250431023</v>
      </c>
      <c r="D4" s="6">
        <f t="shared" si="0"/>
        <v>-3.5736767079545828</v>
      </c>
      <c r="E4" s="6">
        <f t="shared" si="0"/>
        <v>-1.9109892450521619</v>
      </c>
      <c r="F4" s="6">
        <f t="shared" si="0"/>
        <v>2.4913250610197322</v>
      </c>
      <c r="G4" s="6">
        <f t="shared" si="0"/>
        <v>9.3568446089353635E-2</v>
      </c>
      <c r="I4" s="6"/>
    </row>
    <row r="5" spans="1:9" x14ac:dyDescent="0.35">
      <c r="A5" s="3">
        <v>3</v>
      </c>
      <c r="B5" s="6">
        <f t="shared" si="0"/>
        <v>6.492580303875771</v>
      </c>
      <c r="C5" s="6">
        <f t="shared" si="0"/>
        <v>-1.7933791264885319</v>
      </c>
      <c r="D5" s="6">
        <f t="shared" si="0"/>
        <v>-4.3670115801990157</v>
      </c>
      <c r="E5" s="6">
        <f t="shared" si="0"/>
        <v>-2.3429475177138839</v>
      </c>
      <c r="F5" s="6">
        <f t="shared" si="0"/>
        <v>2.7901117151649482</v>
      </c>
      <c r="G5" s="6">
        <f t="shared" si="0"/>
        <v>0.55136196787577541</v>
      </c>
    </row>
    <row r="6" spans="1:9" x14ac:dyDescent="0.35">
      <c r="A6" s="3">
        <v>4</v>
      </c>
      <c r="B6" s="6">
        <f t="shared" si="0"/>
        <v>7.711857491742129</v>
      </c>
      <c r="C6" s="6">
        <f t="shared" si="0"/>
        <v>-2.0193707548007178</v>
      </c>
      <c r="D6" s="6">
        <f t="shared" si="0"/>
        <v>-4.9233968649525766</v>
      </c>
      <c r="E6" s="6">
        <f t="shared" si="0"/>
        <v>-2.7803649575499469</v>
      </c>
      <c r="F6" s="6">
        <f t="shared" si="0"/>
        <v>1.7741479482361431</v>
      </c>
      <c r="G6" s="6">
        <f t="shared" si="0"/>
        <v>5.927099026671527E-2</v>
      </c>
    </row>
    <row r="7" spans="1:9" x14ac:dyDescent="0.35">
      <c r="A7" s="3">
        <v>5</v>
      </c>
      <c r="B7" s="6">
        <f t="shared" si="0"/>
        <v>8.5755476666512251</v>
      </c>
      <c r="C7" s="6">
        <f t="shared" si="0"/>
        <v>-2.6548978221432828</v>
      </c>
      <c r="D7" s="6">
        <f t="shared" si="0"/>
        <v>-4.8487500987703136</v>
      </c>
      <c r="E7" s="6">
        <f t="shared" si="0"/>
        <v>-3.024592737893276</v>
      </c>
      <c r="F7" s="6">
        <f t="shared" si="0"/>
        <v>1.684553817040515</v>
      </c>
      <c r="G7" s="6">
        <f t="shared" si="0"/>
        <v>0.1250235772089652</v>
      </c>
    </row>
    <row r="8" spans="1:9" x14ac:dyDescent="0.35">
      <c r="A8" s="3">
        <v>6</v>
      </c>
      <c r="B8" s="6">
        <f t="shared" si="0"/>
        <v>11.80429185636317</v>
      </c>
      <c r="C8" s="6">
        <f t="shared" si="0"/>
        <v>-2.4254900216724899</v>
      </c>
      <c r="D8" s="6">
        <f t="shared" si="0"/>
        <v>-5.5839625054366886</v>
      </c>
      <c r="E8" s="6">
        <f t="shared" si="0"/>
        <v>-4.5057684527451372</v>
      </c>
      <c r="F8" s="6">
        <f t="shared" si="0"/>
        <v>2.708964510435186</v>
      </c>
      <c r="G8" s="6">
        <f t="shared" si="0"/>
        <v>0.53581058239079205</v>
      </c>
    </row>
    <row r="9" spans="1:9" x14ac:dyDescent="0.35">
      <c r="A9" s="3">
        <v>7</v>
      </c>
      <c r="B9" s="6">
        <f t="shared" si="0"/>
        <v>13.025598348800759</v>
      </c>
      <c r="C9" s="6">
        <f t="shared" si="0"/>
        <v>-5.1219927061897508</v>
      </c>
      <c r="D9" s="6">
        <f t="shared" si="0"/>
        <v>-7.5364933412297788</v>
      </c>
      <c r="E9" s="6">
        <f t="shared" si="0"/>
        <v>-5.6674871726207794</v>
      </c>
      <c r="F9" s="6">
        <f t="shared" si="0"/>
        <v>0.28752249579975081</v>
      </c>
      <c r="G9" s="6">
        <f t="shared" si="0"/>
        <v>1.7822986810180379</v>
      </c>
    </row>
    <row r="10" spans="1:9" x14ac:dyDescent="0.35">
      <c r="A10" s="3">
        <v>8</v>
      </c>
      <c r="B10" s="6">
        <f t="shared" si="0"/>
        <v>7.5955951630134244</v>
      </c>
      <c r="C10" s="6">
        <f t="shared" si="0"/>
        <v>-2.1956788557776119</v>
      </c>
      <c r="D10" s="6">
        <f t="shared" si="0"/>
        <v>-6.0293830154749557</v>
      </c>
      <c r="E10" s="6">
        <f t="shared" si="0"/>
        <v>-4.3971490562528617</v>
      </c>
      <c r="F10" s="6">
        <f t="shared" si="0"/>
        <v>-2.0063835127349132</v>
      </c>
      <c r="G10" s="6">
        <f t="shared" si="0"/>
        <v>-1.374567213753298</v>
      </c>
    </row>
    <row r="11" spans="1:9" x14ac:dyDescent="0.35">
      <c r="A11" s="3">
        <v>9</v>
      </c>
      <c r="B11" s="6">
        <f t="shared" si="0"/>
        <v>4.0619654273303274</v>
      </c>
      <c r="C11" s="6">
        <f t="shared" si="0"/>
        <v>-3.5101396560984979</v>
      </c>
      <c r="D11" s="6">
        <f t="shared" si="0"/>
        <v>-5.8172910830041751</v>
      </c>
      <c r="E11" s="6">
        <f t="shared" si="0"/>
        <v>-5.8154343971693532</v>
      </c>
      <c r="F11" s="6">
        <f t="shared" si="0"/>
        <v>-3.914805759263241</v>
      </c>
      <c r="G11" s="6">
        <f t="shared" si="0"/>
        <v>-1.280780227563814</v>
      </c>
    </row>
  </sheetData>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FB4B7-B2AD-431D-81A3-6C51EF2DFA06}">
  <sheetPr>
    <tabColor rgb="FF92D050"/>
  </sheetPr>
  <dimension ref="A1:F11"/>
  <sheetViews>
    <sheetView workbookViewId="0"/>
  </sheetViews>
  <sheetFormatPr defaultRowHeight="15.5" x14ac:dyDescent="0.35"/>
  <cols>
    <col min="1" max="1" width="11.23046875" style="3" customWidth="1"/>
    <col min="2" max="4" width="8.921875" style="3" customWidth="1"/>
    <col min="5" max="16384" width="9.23046875" style="3"/>
  </cols>
  <sheetData>
    <row r="1" spans="1:6" ht="19" x14ac:dyDescent="0.4">
      <c r="A1" s="2" t="s">
        <v>106</v>
      </c>
    </row>
    <row r="2" spans="1:6" x14ac:dyDescent="0.35">
      <c r="A2" s="3" t="s">
        <v>3</v>
      </c>
    </row>
    <row r="3" spans="1:6" x14ac:dyDescent="0.35">
      <c r="A3" s="4" t="s">
        <v>4</v>
      </c>
      <c r="B3" s="5" t="s">
        <v>5</v>
      </c>
      <c r="C3" s="5" t="s">
        <v>6</v>
      </c>
      <c r="D3" s="5" t="s">
        <v>7</v>
      </c>
      <c r="E3" s="23" t="s">
        <v>35</v>
      </c>
      <c r="F3" s="23" t="s">
        <v>91</v>
      </c>
    </row>
    <row r="4" spans="1:6" x14ac:dyDescent="0.35">
      <c r="A4" s="3">
        <v>2</v>
      </c>
      <c r="B4" s="6">
        <f t="shared" ref="B4:F11" si="0">VLOOKUP("wrpa"&amp;$A4&amp;B$3,Sex_Data,7,FALSE)</f>
        <v>7.0608058989672333</v>
      </c>
      <c r="C4" s="6">
        <f t="shared" si="0"/>
        <v>5.7839138027786126</v>
      </c>
      <c r="D4" s="6">
        <f t="shared" si="0"/>
        <v>3.775070844003046</v>
      </c>
      <c r="E4" s="6">
        <f t="shared" si="0"/>
        <v>7.5276259683691684</v>
      </c>
      <c r="F4" s="6">
        <f t="shared" si="0"/>
        <v>10.942553790964901</v>
      </c>
    </row>
    <row r="5" spans="1:6" x14ac:dyDescent="0.35">
      <c r="A5" s="3">
        <v>3</v>
      </c>
      <c r="B5" s="6">
        <f t="shared" si="0"/>
        <v>8.6300369124846892</v>
      </c>
      <c r="C5" s="6">
        <f t="shared" si="0"/>
        <v>8.6984021549935626</v>
      </c>
      <c r="D5" s="6">
        <f t="shared" si="0"/>
        <v>6.4381467110329416</v>
      </c>
      <c r="E5" s="6">
        <f t="shared" si="0"/>
        <v>7.3951589964916904</v>
      </c>
      <c r="F5" s="6">
        <f t="shared" si="0"/>
        <v>14.7154753672525</v>
      </c>
    </row>
    <row r="6" spans="1:6" x14ac:dyDescent="0.35">
      <c r="A6" s="3">
        <v>4</v>
      </c>
      <c r="B6" s="6">
        <f t="shared" si="0"/>
        <v>8.479162172232602</v>
      </c>
      <c r="C6" s="6">
        <f t="shared" si="0"/>
        <v>6.9807138075384714</v>
      </c>
      <c r="D6" s="6">
        <f t="shared" si="0"/>
        <v>9.4676064719355839</v>
      </c>
      <c r="E6" s="6">
        <f t="shared" si="0"/>
        <v>8.1171465680582706</v>
      </c>
      <c r="F6" s="6">
        <f t="shared" si="0"/>
        <v>11.26140299675215</v>
      </c>
    </row>
    <row r="7" spans="1:6" x14ac:dyDescent="0.35">
      <c r="A7" s="3">
        <v>5</v>
      </c>
      <c r="B7" s="6">
        <f t="shared" si="0"/>
        <v>8.8505214750889589</v>
      </c>
      <c r="C7" s="6">
        <f t="shared" si="0"/>
        <v>7.6318540635706302</v>
      </c>
      <c r="D7" s="6">
        <f t="shared" si="0"/>
        <v>9.0773934702914119</v>
      </c>
      <c r="E7" s="6">
        <f t="shared" si="0"/>
        <v>10.3951627574912</v>
      </c>
      <c r="F7" s="6">
        <f t="shared" si="0"/>
        <v>9.7206086239478946</v>
      </c>
    </row>
    <row r="8" spans="1:6" x14ac:dyDescent="0.35">
      <c r="A8" s="3">
        <v>6</v>
      </c>
      <c r="B8" s="6">
        <f t="shared" si="0"/>
        <v>12.12019678000868</v>
      </c>
      <c r="C8" s="6">
        <f t="shared" si="0"/>
        <v>11.128102863948801</v>
      </c>
      <c r="D8" s="6">
        <f t="shared" si="0"/>
        <v>10.593982661859849</v>
      </c>
      <c r="E8" s="6">
        <f t="shared" si="0"/>
        <v>10.82918453912948</v>
      </c>
      <c r="F8" s="6">
        <f t="shared" si="0"/>
        <v>13.66035282694869</v>
      </c>
    </row>
    <row r="9" spans="1:6" x14ac:dyDescent="0.35">
      <c r="A9" s="3">
        <v>7</v>
      </c>
      <c r="B9" s="6">
        <f t="shared" si="0"/>
        <v>21.841051103953909</v>
      </c>
      <c r="C9" s="6">
        <f t="shared" si="0"/>
        <v>14.703662376227809</v>
      </c>
      <c r="D9" s="6">
        <f t="shared" si="0"/>
        <v>18.561208263457559</v>
      </c>
      <c r="E9" s="6">
        <f t="shared" si="0"/>
        <v>14.99957137894563</v>
      </c>
      <c r="F9" s="6">
        <f t="shared" si="0"/>
        <v>19.387224044470511</v>
      </c>
    </row>
    <row r="10" spans="1:6" x14ac:dyDescent="0.35">
      <c r="A10" s="3">
        <v>8</v>
      </c>
      <c r="B10" s="6">
        <f t="shared" si="0"/>
        <v>21.300481977639539</v>
      </c>
      <c r="C10" s="6">
        <f t="shared" si="0"/>
        <v>22.559686357234661</v>
      </c>
      <c r="D10" s="6">
        <f t="shared" si="0"/>
        <v>18.416883887122601</v>
      </c>
      <c r="E10" s="6">
        <f t="shared" si="0"/>
        <v>25.617048031921978</v>
      </c>
      <c r="F10" s="6">
        <f t="shared" si="0"/>
        <v>23.19466984090338</v>
      </c>
    </row>
    <row r="11" spans="1:6" x14ac:dyDescent="0.35">
      <c r="A11" s="3">
        <v>9</v>
      </c>
      <c r="B11" s="6">
        <f t="shared" si="0"/>
        <v>18.392790633515229</v>
      </c>
      <c r="C11" s="6">
        <f t="shared" si="0"/>
        <v>19.6508004240888</v>
      </c>
      <c r="D11" s="6">
        <f t="shared" si="0"/>
        <v>26.192064106958298</v>
      </c>
      <c r="E11" s="6">
        <f t="shared" si="0"/>
        <v>18.80342477259801</v>
      </c>
      <c r="F11" s="6">
        <f t="shared" si="0"/>
        <v>27.831801703486139</v>
      </c>
    </row>
  </sheetData>
  <pageMargins left="0.7" right="0.7" top="0.75" bottom="0.75" header="0.3" footer="0.3"/>
  <pageSetup paperSize="9" orientation="portrait" r:id="rId1"/>
  <ignoredErrors>
    <ignoredError sqref="B4:D4" calculatedColumn="1"/>
  </ignoredErrors>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526F8-55AE-4BFF-B31D-314E71B5708D}">
  <sheetPr>
    <tabColor rgb="FF92D050"/>
  </sheetPr>
  <dimension ref="A1:F11"/>
  <sheetViews>
    <sheetView workbookViewId="0">
      <selection activeCell="A2" sqref="A2"/>
    </sheetView>
  </sheetViews>
  <sheetFormatPr defaultRowHeight="15.5" x14ac:dyDescent="0.35"/>
  <cols>
    <col min="1" max="1" width="11.23046875" style="3" customWidth="1"/>
    <col min="2" max="4" width="8.921875" style="3" customWidth="1"/>
    <col min="5" max="16384" width="9.23046875" style="3"/>
  </cols>
  <sheetData>
    <row r="1" spans="1:6" ht="19" x14ac:dyDescent="0.4">
      <c r="A1" s="2" t="s">
        <v>109</v>
      </c>
    </row>
    <row r="2" spans="1:6" x14ac:dyDescent="0.35">
      <c r="A2" s="3" t="s">
        <v>3</v>
      </c>
    </row>
    <row r="3" spans="1:6" x14ac:dyDescent="0.35">
      <c r="A3" s="4" t="s">
        <v>4</v>
      </c>
      <c r="B3" s="5" t="s">
        <v>5</v>
      </c>
      <c r="C3" s="5" t="s">
        <v>6</v>
      </c>
      <c r="D3" s="5" t="s">
        <v>7</v>
      </c>
      <c r="E3" s="23" t="s">
        <v>35</v>
      </c>
      <c r="F3" s="23" t="s">
        <v>91</v>
      </c>
    </row>
    <row r="4" spans="1:6" x14ac:dyDescent="0.35">
      <c r="A4" s="3">
        <v>2</v>
      </c>
      <c r="B4" s="6">
        <f t="shared" ref="B4:F11" si="0">VLOOKUP("wrpa"&amp;$A4&amp;B$3,Sex_Data,6,FALSE)</f>
        <v>1.4758797563909261</v>
      </c>
      <c r="C4" s="6">
        <f t="shared" si="0"/>
        <v>3.5355986138841509</v>
      </c>
      <c r="D4" s="6">
        <f t="shared" si="0"/>
        <v>-1.9586087834515331</v>
      </c>
      <c r="E4" s="6">
        <f t="shared" si="0"/>
        <v>-6.5513601821800904</v>
      </c>
      <c r="F4" s="6">
        <f t="shared" si="0"/>
        <v>-9.1889336247244522</v>
      </c>
    </row>
    <row r="5" spans="1:6" x14ac:dyDescent="0.35">
      <c r="A5" s="3">
        <v>3</v>
      </c>
      <c r="B5" s="6">
        <f t="shared" si="0"/>
        <v>2.9421937983973638</v>
      </c>
      <c r="C5" s="6">
        <f t="shared" si="0"/>
        <v>-0.12783404504140661</v>
      </c>
      <c r="D5" s="6">
        <f t="shared" si="0"/>
        <v>-3.34843689436758</v>
      </c>
      <c r="E5" s="6">
        <f t="shared" si="0"/>
        <v>-0.55279667782949593</v>
      </c>
      <c r="F5" s="6">
        <f t="shared" si="0"/>
        <v>2.3795799870156089</v>
      </c>
    </row>
    <row r="6" spans="1:6" x14ac:dyDescent="0.35">
      <c r="A6" s="3">
        <v>4</v>
      </c>
      <c r="B6" s="6">
        <f t="shared" si="0"/>
        <v>5.9634079716078041</v>
      </c>
      <c r="C6" s="6">
        <f t="shared" si="0"/>
        <v>2.4078776981382179</v>
      </c>
      <c r="D6" s="6">
        <f t="shared" si="0"/>
        <v>-4.7886515264844656</v>
      </c>
      <c r="E6" s="6">
        <f t="shared" si="0"/>
        <v>7.8664643576067714E-2</v>
      </c>
      <c r="F6" s="6">
        <f t="shared" si="0"/>
        <v>12.823306085672341</v>
      </c>
    </row>
    <row r="7" spans="1:6" x14ac:dyDescent="0.35">
      <c r="A7" s="3">
        <v>5</v>
      </c>
      <c r="B7" s="6">
        <f t="shared" si="0"/>
        <v>6.2533516884685536</v>
      </c>
      <c r="C7" s="6">
        <f t="shared" si="0"/>
        <v>2.301782750864342</v>
      </c>
      <c r="D7" s="6">
        <f t="shared" si="0"/>
        <v>-4.5710402725428718</v>
      </c>
      <c r="E7" s="6">
        <f t="shared" si="0"/>
        <v>-0.51969834406730875</v>
      </c>
      <c r="F7" s="6">
        <f t="shared" si="0"/>
        <v>7.6462543972136974</v>
      </c>
    </row>
    <row r="8" spans="1:6" x14ac:dyDescent="0.35">
      <c r="A8" s="3">
        <v>6</v>
      </c>
      <c r="B8" s="6">
        <f t="shared" si="0"/>
        <v>6.4552927352408567</v>
      </c>
      <c r="C8" s="6">
        <f t="shared" si="0"/>
        <v>2.2603498163709181</v>
      </c>
      <c r="D8" s="6">
        <f t="shared" si="0"/>
        <v>-5.4159745800770587</v>
      </c>
      <c r="E8" s="6">
        <f t="shared" si="0"/>
        <v>-1.4703000849141681</v>
      </c>
      <c r="F8" s="6">
        <f t="shared" si="0"/>
        <v>9.1863946190270998</v>
      </c>
    </row>
    <row r="9" spans="1:6" x14ac:dyDescent="0.35">
      <c r="A9" s="3">
        <v>7</v>
      </c>
      <c r="B9" s="6">
        <f t="shared" si="0"/>
        <v>6.4366349386818129</v>
      </c>
      <c r="C9" s="6">
        <f t="shared" si="0"/>
        <v>-0.58417500667601263</v>
      </c>
      <c r="D9" s="6">
        <f t="shared" si="0"/>
        <v>-9.4176068418532406</v>
      </c>
      <c r="E9" s="6">
        <f t="shared" si="0"/>
        <v>-6.051532937082472</v>
      </c>
      <c r="F9" s="6">
        <f t="shared" si="0"/>
        <v>9.1270575378056069</v>
      </c>
    </row>
    <row r="10" spans="1:6" x14ac:dyDescent="0.35">
      <c r="A10" s="3">
        <v>8</v>
      </c>
      <c r="B10" s="6">
        <f t="shared" si="0"/>
        <v>14.184590951189991</v>
      </c>
      <c r="C10" s="6">
        <f t="shared" si="0"/>
        <v>0.64130146060361815</v>
      </c>
      <c r="D10" s="6">
        <f t="shared" si="0"/>
        <v>-9.1219960092517383</v>
      </c>
      <c r="E10" s="6">
        <f t="shared" si="0"/>
        <v>-9.2791594558199737</v>
      </c>
      <c r="F10" s="6">
        <f t="shared" si="0"/>
        <v>5.8776315360242997</v>
      </c>
    </row>
    <row r="11" spans="1:6" x14ac:dyDescent="0.35">
      <c r="A11" s="3">
        <v>9</v>
      </c>
      <c r="B11" s="6">
        <f t="shared" si="0"/>
        <v>14.568105219367871</v>
      </c>
      <c r="C11" s="6">
        <f t="shared" si="0"/>
        <v>1.570650404091178</v>
      </c>
      <c r="D11" s="6">
        <f t="shared" si="0"/>
        <v>-13.236567393485331</v>
      </c>
      <c r="E11" s="6">
        <f t="shared" si="0"/>
        <v>-7.1848629440532967</v>
      </c>
      <c r="F11" s="6">
        <f t="shared" si="0"/>
        <v>3.676788629824252</v>
      </c>
    </row>
  </sheetData>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BB793-D240-4C0D-BF0D-A48FA1717753}">
  <sheetPr>
    <tabColor rgb="FF92D050"/>
  </sheetPr>
  <dimension ref="A1:F11"/>
  <sheetViews>
    <sheetView workbookViewId="0">
      <selection activeCell="A2" sqref="A2"/>
    </sheetView>
  </sheetViews>
  <sheetFormatPr defaultRowHeight="15.5" x14ac:dyDescent="0.35"/>
  <cols>
    <col min="1" max="1" width="11.23046875" style="3" customWidth="1"/>
    <col min="2" max="4" width="8.921875" style="3" customWidth="1"/>
    <col min="5" max="16384" width="9.23046875" style="3"/>
  </cols>
  <sheetData>
    <row r="1" spans="1:6" ht="19" x14ac:dyDescent="0.4">
      <c r="A1" s="2" t="s">
        <v>110</v>
      </c>
    </row>
    <row r="2" spans="1:6" x14ac:dyDescent="0.35">
      <c r="A2" s="3" t="s">
        <v>3</v>
      </c>
    </row>
    <row r="3" spans="1:6" x14ac:dyDescent="0.35">
      <c r="A3" s="4" t="s">
        <v>4</v>
      </c>
      <c r="B3" s="5" t="s">
        <v>5</v>
      </c>
      <c r="C3" s="5" t="s">
        <v>6</v>
      </c>
      <c r="D3" s="5" t="s">
        <v>7</v>
      </c>
      <c r="E3" s="23" t="s">
        <v>35</v>
      </c>
      <c r="F3" s="23" t="s">
        <v>91</v>
      </c>
    </row>
    <row r="4" spans="1:6" x14ac:dyDescent="0.35">
      <c r="A4" s="3">
        <v>2</v>
      </c>
      <c r="B4" s="6">
        <f t="shared" ref="B4:F11" si="0">VLOOKUP("wrpa"&amp;$A4&amp;B$3,Sex_Data,5,FALSE)</f>
        <v>8.5366856553581592</v>
      </c>
      <c r="C4" s="6">
        <f t="shared" si="0"/>
        <v>9.3195124166627643</v>
      </c>
      <c r="D4" s="6">
        <f t="shared" si="0"/>
        <v>1.8164620605515129</v>
      </c>
      <c r="E4" s="6">
        <f t="shared" si="0"/>
        <v>0.976265786189078</v>
      </c>
      <c r="F4" s="6">
        <f t="shared" si="0"/>
        <v>1.7536201662404529</v>
      </c>
    </row>
    <row r="5" spans="1:6" x14ac:dyDescent="0.35">
      <c r="A5" s="3">
        <v>3</v>
      </c>
      <c r="B5" s="6">
        <f t="shared" si="0"/>
        <v>11.572230710882049</v>
      </c>
      <c r="C5" s="6">
        <f t="shared" si="0"/>
        <v>8.5705681099521556</v>
      </c>
      <c r="D5" s="6">
        <f t="shared" si="0"/>
        <v>3.0897098166653629</v>
      </c>
      <c r="E5" s="6">
        <f t="shared" si="0"/>
        <v>6.8423623186621931</v>
      </c>
      <c r="F5" s="6">
        <f t="shared" si="0"/>
        <v>17.095055354268109</v>
      </c>
    </row>
    <row r="6" spans="1:6" x14ac:dyDescent="0.35">
      <c r="A6" s="3">
        <v>4</v>
      </c>
      <c r="B6" s="6">
        <f t="shared" si="0"/>
        <v>14.44257014384041</v>
      </c>
      <c r="C6" s="6">
        <f t="shared" si="0"/>
        <v>9.3885915056766898</v>
      </c>
      <c r="D6" s="6">
        <f t="shared" si="0"/>
        <v>4.6789549454511183</v>
      </c>
      <c r="E6" s="6">
        <f t="shared" si="0"/>
        <v>8.1958112116343376</v>
      </c>
      <c r="F6" s="6">
        <f t="shared" si="0"/>
        <v>24.084709082424489</v>
      </c>
    </row>
    <row r="7" spans="1:6" x14ac:dyDescent="0.35">
      <c r="A7" s="3">
        <v>5</v>
      </c>
      <c r="B7" s="6">
        <f t="shared" si="0"/>
        <v>15.103873163557511</v>
      </c>
      <c r="C7" s="6">
        <f t="shared" si="0"/>
        <v>9.9336368144349727</v>
      </c>
      <c r="D7" s="6">
        <f t="shared" si="0"/>
        <v>4.50635319774854</v>
      </c>
      <c r="E7" s="6">
        <f t="shared" si="0"/>
        <v>9.8754644134238951</v>
      </c>
      <c r="F7" s="6">
        <f t="shared" si="0"/>
        <v>17.366863021161588</v>
      </c>
    </row>
    <row r="8" spans="1:6" x14ac:dyDescent="0.35">
      <c r="A8" s="3">
        <v>6</v>
      </c>
      <c r="B8" s="6">
        <f t="shared" si="0"/>
        <v>18.575489515249529</v>
      </c>
      <c r="C8" s="6">
        <f t="shared" si="0"/>
        <v>13.38845268031972</v>
      </c>
      <c r="D8" s="6">
        <f t="shared" si="0"/>
        <v>5.1780080817827887</v>
      </c>
      <c r="E8" s="6">
        <f t="shared" si="0"/>
        <v>9.358884454215314</v>
      </c>
      <c r="F8" s="6">
        <f t="shared" si="0"/>
        <v>22.84674744597579</v>
      </c>
    </row>
    <row r="9" spans="1:6" x14ac:dyDescent="0.35">
      <c r="A9" s="3">
        <v>7</v>
      </c>
      <c r="B9" s="6">
        <f t="shared" si="0"/>
        <v>28.277686042635722</v>
      </c>
      <c r="C9" s="6">
        <f t="shared" si="0"/>
        <v>14.11948736955179</v>
      </c>
      <c r="D9" s="6">
        <f t="shared" si="0"/>
        <v>9.1436014216043215</v>
      </c>
      <c r="E9" s="6">
        <f t="shared" si="0"/>
        <v>8.9480384418631544</v>
      </c>
      <c r="F9" s="6">
        <f t="shared" si="0"/>
        <v>28.514281582276119</v>
      </c>
    </row>
    <row r="10" spans="1:6" x14ac:dyDescent="0.35">
      <c r="A10" s="3">
        <v>8</v>
      </c>
      <c r="B10" s="6">
        <f t="shared" si="0"/>
        <v>35.485072928829531</v>
      </c>
      <c r="C10" s="6">
        <f t="shared" si="0"/>
        <v>23.200987817838278</v>
      </c>
      <c r="D10" s="6">
        <f t="shared" si="0"/>
        <v>9.294887877870865</v>
      </c>
      <c r="E10" s="6">
        <f t="shared" si="0"/>
        <v>16.33788857610201</v>
      </c>
      <c r="F10" s="6">
        <f t="shared" si="0"/>
        <v>29.07230137692768</v>
      </c>
    </row>
    <row r="11" spans="1:6" x14ac:dyDescent="0.35">
      <c r="A11" s="3">
        <v>9</v>
      </c>
      <c r="B11" s="6">
        <f t="shared" si="0"/>
        <v>32.960895852883098</v>
      </c>
      <c r="C11" s="6">
        <f t="shared" si="0"/>
        <v>21.221450828179979</v>
      </c>
      <c r="D11" s="6">
        <f t="shared" si="0"/>
        <v>12.95549671347297</v>
      </c>
      <c r="E11" s="6">
        <f t="shared" si="0"/>
        <v>11.61856182854471</v>
      </c>
      <c r="F11" s="6">
        <f t="shared" si="0"/>
        <v>31.508590333310391</v>
      </c>
    </row>
  </sheetData>
  <pageMargins left="0.7" right="0.7" top="0.75" bottom="0.75" header="0.3" footer="0.3"/>
  <pageSetup paperSize="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1515-2195-478E-B0C2-EB818CC9D34E}">
  <sheetPr>
    <tabColor rgb="FF92D050"/>
  </sheetPr>
  <dimension ref="A1:F11"/>
  <sheetViews>
    <sheetView workbookViewId="0">
      <selection activeCell="A2" sqref="A2"/>
    </sheetView>
  </sheetViews>
  <sheetFormatPr defaultRowHeight="15.5" x14ac:dyDescent="0.35"/>
  <cols>
    <col min="1" max="1" width="11.23046875" style="3" customWidth="1"/>
    <col min="2" max="4" width="8.921875" style="3" customWidth="1"/>
    <col min="5" max="16384" width="9.23046875" style="3"/>
  </cols>
  <sheetData>
    <row r="1" spans="1:6" ht="19" x14ac:dyDescent="0.4">
      <c r="A1" s="2" t="s">
        <v>111</v>
      </c>
    </row>
    <row r="2" spans="1:6" x14ac:dyDescent="0.35">
      <c r="A2" s="3" t="s">
        <v>3</v>
      </c>
    </row>
    <row r="3" spans="1:6" x14ac:dyDescent="0.35">
      <c r="A3" s="4" t="s">
        <v>4</v>
      </c>
      <c r="B3" s="5" t="s">
        <v>5</v>
      </c>
      <c r="C3" s="5" t="s">
        <v>6</v>
      </c>
      <c r="D3" s="5" t="s">
        <v>7</v>
      </c>
      <c r="E3" s="23" t="s">
        <v>35</v>
      </c>
      <c r="F3" s="23" t="s">
        <v>91</v>
      </c>
    </row>
    <row r="4" spans="1:6" x14ac:dyDescent="0.35">
      <c r="A4" s="3">
        <v>2</v>
      </c>
      <c r="B4" s="6">
        <f t="shared" ref="B4:F11" si="0">VLOOKUP("erpa"&amp;$A4&amp;B$3,Sex_Data,7,FALSE)</f>
        <v>3.7971786917158781</v>
      </c>
      <c r="C4" s="6">
        <f t="shared" si="0"/>
        <v>2.9285164056072048</v>
      </c>
      <c r="D4" s="6">
        <f t="shared" si="0"/>
        <v>2.8845167987499258</v>
      </c>
      <c r="E4" s="6">
        <f t="shared" si="0"/>
        <v>3.0629198074431669</v>
      </c>
      <c r="F4" s="6">
        <f t="shared" si="0"/>
        <v>5.3760302441319778</v>
      </c>
    </row>
    <row r="5" spans="1:6" x14ac:dyDescent="0.35">
      <c r="A5" s="3">
        <v>3</v>
      </c>
      <c r="B5" s="6">
        <f t="shared" si="0"/>
        <v>5.1664864606574321</v>
      </c>
      <c r="C5" s="6">
        <f t="shared" si="0"/>
        <v>4.1169195512303416</v>
      </c>
      <c r="D5" s="6">
        <f t="shared" si="0"/>
        <v>4.4863816740799862</v>
      </c>
      <c r="E5" s="6">
        <f t="shared" si="0"/>
        <v>4.3549642849224899</v>
      </c>
      <c r="F5" s="6">
        <f t="shared" si="0"/>
        <v>5.7162687850912937</v>
      </c>
    </row>
    <row r="6" spans="1:6" x14ac:dyDescent="0.35">
      <c r="A6" s="3">
        <v>4</v>
      </c>
      <c r="B6" s="6">
        <f t="shared" si="0"/>
        <v>5.529121020271857</v>
      </c>
      <c r="C6" s="6">
        <f t="shared" si="0"/>
        <v>4.8958041806325756</v>
      </c>
      <c r="D6" s="6">
        <f t="shared" si="0"/>
        <v>4.8759917635395009</v>
      </c>
      <c r="E6" s="6">
        <f t="shared" si="0"/>
        <v>5.0102059729698114</v>
      </c>
      <c r="F6" s="6">
        <f t="shared" si="0"/>
        <v>6.0091025944371168</v>
      </c>
    </row>
    <row r="7" spans="1:6" x14ac:dyDescent="0.35">
      <c r="A7" s="3">
        <v>5</v>
      </c>
      <c r="B7" s="6">
        <f t="shared" si="0"/>
        <v>5.8275112998451224</v>
      </c>
      <c r="C7" s="6">
        <f t="shared" si="0"/>
        <v>5.4525363392517896</v>
      </c>
      <c r="D7" s="6">
        <f t="shared" si="0"/>
        <v>5.674155302429206</v>
      </c>
      <c r="E7" s="6">
        <f t="shared" si="0"/>
        <v>5.581673010713085</v>
      </c>
      <c r="F7" s="6">
        <f t="shared" si="0"/>
        <v>6.7075881048785622</v>
      </c>
    </row>
    <row r="8" spans="1:6" x14ac:dyDescent="0.35">
      <c r="A8" s="3">
        <v>6</v>
      </c>
      <c r="B8" s="6">
        <f t="shared" si="0"/>
        <v>9.7529076673475998</v>
      </c>
      <c r="C8" s="6">
        <f t="shared" si="0"/>
        <v>8.7974843991474749</v>
      </c>
      <c r="D8" s="6">
        <f t="shared" si="0"/>
        <v>9.1244366920339175</v>
      </c>
      <c r="E8" s="6">
        <f t="shared" si="0"/>
        <v>10.219177087426001</v>
      </c>
      <c r="F8" s="6">
        <f t="shared" si="0"/>
        <v>11.12580153001597</v>
      </c>
    </row>
    <row r="9" spans="1:6" x14ac:dyDescent="0.35">
      <c r="A9" s="3">
        <v>7</v>
      </c>
      <c r="B9" s="6">
        <f t="shared" si="0"/>
        <v>14.56412896406567</v>
      </c>
      <c r="C9" s="6">
        <f t="shared" si="0"/>
        <v>14.997733955706691</v>
      </c>
      <c r="D9" s="6">
        <f t="shared" si="0"/>
        <v>14.59529282485347</v>
      </c>
      <c r="E9" s="6">
        <f t="shared" si="0"/>
        <v>16.525736435283271</v>
      </c>
      <c r="F9" s="6">
        <f t="shared" si="0"/>
        <v>19.04100029508043</v>
      </c>
    </row>
    <row r="10" spans="1:6" x14ac:dyDescent="0.35">
      <c r="A10" s="3">
        <v>8</v>
      </c>
      <c r="B10" s="6">
        <f t="shared" si="0"/>
        <v>14.358289941823211</v>
      </c>
      <c r="C10" s="6">
        <f t="shared" si="0"/>
        <v>12.0414093926415</v>
      </c>
      <c r="D10" s="6">
        <f t="shared" si="0"/>
        <v>11.795687978674019</v>
      </c>
      <c r="E10" s="6">
        <f t="shared" si="0"/>
        <v>14.28793438766335</v>
      </c>
      <c r="F10" s="6">
        <f t="shared" si="0"/>
        <v>16.345959530721679</v>
      </c>
    </row>
    <row r="11" spans="1:6" x14ac:dyDescent="0.35">
      <c r="A11" s="3">
        <v>9</v>
      </c>
      <c r="B11" s="6">
        <f t="shared" si="0"/>
        <v>12.931753197410609</v>
      </c>
      <c r="C11" s="6">
        <f t="shared" si="0"/>
        <v>13.1005847536515</v>
      </c>
      <c r="D11" s="6">
        <f t="shared" si="0"/>
        <v>13.17285640078026</v>
      </c>
      <c r="E11" s="6">
        <f t="shared" si="0"/>
        <v>14.55421455582991</v>
      </c>
      <c r="F11" s="6">
        <f t="shared" si="0"/>
        <v>16.328882658559198</v>
      </c>
    </row>
  </sheetData>
  <pageMargins left="0.7" right="0.7" top="0.75" bottom="0.75" header="0.3" footer="0.3"/>
  <pageSetup paperSize="9" orientation="portrait" r:id="rId1"/>
  <ignoredErrors>
    <ignoredError sqref="B4:D4" calculatedColum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61AA-92EC-409C-8EA0-CBEC2DD94649}">
  <dimension ref="A1:B35"/>
  <sheetViews>
    <sheetView workbookViewId="0"/>
  </sheetViews>
  <sheetFormatPr defaultRowHeight="14" x14ac:dyDescent="0.3"/>
  <cols>
    <col min="1" max="1" width="16" style="16" customWidth="1"/>
    <col min="2" max="2" width="119.3828125" style="16" customWidth="1"/>
    <col min="3" max="16384" width="9.23046875" style="16"/>
  </cols>
  <sheetData>
    <row r="1" spans="1:2" ht="19" x14ac:dyDescent="0.4">
      <c r="A1" s="14" t="s">
        <v>12</v>
      </c>
      <c r="B1" s="15"/>
    </row>
    <row r="2" spans="1:2" ht="15.5" x14ac:dyDescent="0.35">
      <c r="A2" s="10" t="s">
        <v>13</v>
      </c>
      <c r="B2" s="15"/>
    </row>
    <row r="3" spans="1:2" ht="15.5" x14ac:dyDescent="0.35">
      <c r="A3" s="12" t="s">
        <v>14</v>
      </c>
      <c r="B3" s="12" t="s">
        <v>15</v>
      </c>
    </row>
    <row r="4" spans="1:2" ht="15.5" customHeight="1" x14ac:dyDescent="0.35">
      <c r="A4" s="17" t="s">
        <v>16</v>
      </c>
      <c r="B4" s="29" t="s">
        <v>135</v>
      </c>
    </row>
    <row r="5" spans="1:2" ht="15.5" x14ac:dyDescent="0.35">
      <c r="A5" s="18" t="s">
        <v>17</v>
      </c>
      <c r="B5" s="18" t="s">
        <v>136</v>
      </c>
    </row>
    <row r="6" spans="1:2" ht="15.5" x14ac:dyDescent="0.35">
      <c r="A6" s="17" t="s">
        <v>18</v>
      </c>
      <c r="B6" s="18" t="s">
        <v>137</v>
      </c>
    </row>
    <row r="7" spans="1:2" ht="15.5" x14ac:dyDescent="0.35">
      <c r="A7" s="18" t="s">
        <v>19</v>
      </c>
      <c r="B7" s="18" t="s">
        <v>138</v>
      </c>
    </row>
    <row r="8" spans="1:2" ht="15.5" x14ac:dyDescent="0.35">
      <c r="A8" s="21" t="s">
        <v>140</v>
      </c>
      <c r="B8" s="19" t="s">
        <v>139</v>
      </c>
    </row>
    <row r="9" spans="1:2" ht="15.5" x14ac:dyDescent="0.35">
      <c r="A9" s="21" t="s">
        <v>141</v>
      </c>
      <c r="B9" s="19" t="s">
        <v>144</v>
      </c>
    </row>
    <row r="10" spans="1:2" ht="15.5" x14ac:dyDescent="0.35">
      <c r="A10" s="21" t="s">
        <v>142</v>
      </c>
      <c r="B10" s="19" t="s">
        <v>145</v>
      </c>
    </row>
    <row r="11" spans="1:2" ht="15.5" x14ac:dyDescent="0.35">
      <c r="A11" s="21" t="s">
        <v>143</v>
      </c>
      <c r="B11" s="19" t="s">
        <v>146</v>
      </c>
    </row>
    <row r="12" spans="1:2" ht="15.5" x14ac:dyDescent="0.35">
      <c r="A12" s="21" t="s">
        <v>147</v>
      </c>
      <c r="B12" s="19" t="s">
        <v>150</v>
      </c>
    </row>
    <row r="13" spans="1:2" ht="15.5" x14ac:dyDescent="0.35">
      <c r="A13" s="21" t="s">
        <v>148</v>
      </c>
      <c r="B13" s="19" t="s">
        <v>149</v>
      </c>
    </row>
    <row r="14" spans="1:2" ht="15.5" x14ac:dyDescent="0.35">
      <c r="A14" s="21" t="s">
        <v>151</v>
      </c>
      <c r="B14" s="19" t="s">
        <v>152</v>
      </c>
    </row>
    <row r="15" spans="1:2" ht="15.5" x14ac:dyDescent="0.35">
      <c r="A15" s="21" t="s">
        <v>153</v>
      </c>
      <c r="B15" s="19" t="s">
        <v>161</v>
      </c>
    </row>
    <row r="16" spans="1:2" ht="15.5" x14ac:dyDescent="0.35">
      <c r="A16" s="21" t="s">
        <v>154</v>
      </c>
      <c r="B16" s="19" t="s">
        <v>162</v>
      </c>
    </row>
    <row r="17" spans="1:2" ht="15.5" x14ac:dyDescent="0.35">
      <c r="A17" s="21" t="s">
        <v>157</v>
      </c>
      <c r="B17" s="19" t="s">
        <v>158</v>
      </c>
    </row>
    <row r="18" spans="1:2" ht="15.5" x14ac:dyDescent="0.35">
      <c r="A18" s="21" t="s">
        <v>155</v>
      </c>
      <c r="B18" s="19" t="s">
        <v>159</v>
      </c>
    </row>
    <row r="19" spans="1:2" ht="15.5" x14ac:dyDescent="0.35">
      <c r="A19" s="21" t="s">
        <v>156</v>
      </c>
      <c r="B19" s="19" t="s">
        <v>160</v>
      </c>
    </row>
    <row r="20" spans="1:2" ht="31" x14ac:dyDescent="0.35">
      <c r="A20" s="22" t="s">
        <v>167</v>
      </c>
      <c r="B20" s="20" t="s">
        <v>168</v>
      </c>
    </row>
    <row r="21" spans="1:2" ht="15.5" x14ac:dyDescent="0.35">
      <c r="A21" s="22" t="s">
        <v>165</v>
      </c>
      <c r="B21" s="20" t="s">
        <v>169</v>
      </c>
    </row>
    <row r="22" spans="1:2" ht="15.5" x14ac:dyDescent="0.35">
      <c r="A22" s="22" t="s">
        <v>166</v>
      </c>
      <c r="B22" s="20" t="s">
        <v>170</v>
      </c>
    </row>
    <row r="23" spans="1:2" ht="31" x14ac:dyDescent="0.35">
      <c r="A23" s="22" t="s">
        <v>173</v>
      </c>
      <c r="B23" s="20" t="s">
        <v>174</v>
      </c>
    </row>
    <row r="24" spans="1:2" ht="15.5" x14ac:dyDescent="0.35">
      <c r="A24" s="22" t="s">
        <v>171</v>
      </c>
      <c r="B24" s="20" t="s">
        <v>176</v>
      </c>
    </row>
    <row r="25" spans="1:2" ht="15.5" x14ac:dyDescent="0.35">
      <c r="A25" s="22" t="s">
        <v>172</v>
      </c>
      <c r="B25" s="20" t="s">
        <v>177</v>
      </c>
    </row>
    <row r="26" spans="1:2" ht="31" x14ac:dyDescent="0.35">
      <c r="A26" s="22" t="s">
        <v>178</v>
      </c>
      <c r="B26" s="20" t="s">
        <v>181</v>
      </c>
    </row>
    <row r="27" spans="1:2" ht="15.5" x14ac:dyDescent="0.35">
      <c r="A27" s="22" t="s">
        <v>179</v>
      </c>
      <c r="B27" s="20" t="s">
        <v>182</v>
      </c>
    </row>
    <row r="28" spans="1:2" ht="15.5" x14ac:dyDescent="0.35">
      <c r="A28" s="22" t="s">
        <v>180</v>
      </c>
      <c r="B28" s="20" t="s">
        <v>183</v>
      </c>
    </row>
    <row r="29" spans="1:2" ht="31" x14ac:dyDescent="0.35">
      <c r="A29" s="22" t="s">
        <v>184</v>
      </c>
      <c r="B29" s="20" t="s">
        <v>187</v>
      </c>
    </row>
    <row r="30" spans="1:2" ht="15.5" x14ac:dyDescent="0.35">
      <c r="A30" s="22" t="s">
        <v>185</v>
      </c>
      <c r="B30" s="20" t="s">
        <v>188</v>
      </c>
    </row>
    <row r="31" spans="1:2" ht="15.5" x14ac:dyDescent="0.35">
      <c r="A31" s="22" t="s">
        <v>186</v>
      </c>
      <c r="B31" s="20" t="s">
        <v>189</v>
      </c>
    </row>
    <row r="32" spans="1:2" ht="15.5" x14ac:dyDescent="0.35">
      <c r="A32" s="19" t="s">
        <v>77</v>
      </c>
      <c r="B32" s="20" t="s">
        <v>190</v>
      </c>
    </row>
    <row r="33" spans="1:2" ht="15.5" x14ac:dyDescent="0.35">
      <c r="A33" s="19" t="s">
        <v>78</v>
      </c>
      <c r="B33" s="20" t="s">
        <v>191</v>
      </c>
    </row>
    <row r="34" spans="1:2" ht="15.5" x14ac:dyDescent="0.35">
      <c r="A34" s="19" t="s">
        <v>79</v>
      </c>
      <c r="B34" s="20" t="s">
        <v>192</v>
      </c>
    </row>
    <row r="35" spans="1:2" ht="15.5" x14ac:dyDescent="0.35">
      <c r="A35" s="19" t="s">
        <v>80</v>
      </c>
      <c r="B35" s="20" t="s">
        <v>193</v>
      </c>
    </row>
  </sheetData>
  <phoneticPr fontId="15" type="noConversion"/>
  <hyperlinks>
    <hyperlink ref="A4" location="Table1!A1" display="Table_1" xr:uid="{A87CD132-64D7-4FD0-9B3C-EDC617322EC6}"/>
    <hyperlink ref="B4" location="Table_1!A1" display="Numeracy (Procedural): difference in attainment in 2018/19, 2020/21, 2021/22 and 2023/24 relative to 2022/23, in months" xr:uid="{638B952C-936C-4C20-BD96-3FD0A0FF68C6}"/>
    <hyperlink ref="A5" location="Table2!A1" display="Table_2" xr:uid="{9C2743AD-EA23-4EAB-8B84-C0A3E1C16346}"/>
    <hyperlink ref="B5" location="Table_2!A1" display="English Reading: difference in attainment in 2021/22 and 2022/23 relative to 2018/19, in months" xr:uid="{152D374B-B542-43B6-9C91-DDD8D6627519}"/>
    <hyperlink ref="A6" location="Table3!A1" display="Table_3" xr:uid="{E79CEDED-3FFA-4599-B3C9-5BDA1425281A}"/>
    <hyperlink ref="B6" location="Table_3!A1" display="Welsh Reading: difference in attainment in 2021/22 and 2022/23 relative to 2018/19, in months" xr:uid="{1B3987EE-BF8C-4D69-A395-383AFC45D8D2}"/>
    <hyperlink ref="A7" location="Table4!A1" display="Table_4" xr:uid="{E0D8809A-8557-444D-97FE-2EE480A770E0}"/>
    <hyperlink ref="B7" location="Table_4!A1" display="Numeracy (Reasoning): difference in attainment in 2022/23 relative to 2018/19, in months" xr:uid="{939C26AB-0323-4BE4-9862-F416D58CC152}"/>
    <hyperlink ref="A8:A29" location="Table4!A1" display="Table_4" xr:uid="{AE8D4158-FD4D-4511-A951-B26D85EDBBCE}"/>
    <hyperlink ref="B8" location="Table_5!A1" display="Numeracy (Procedural): Difference in attainment in 2018/19 to 2022/23 between females and males, in months (females minus males)" xr:uid="{20EAF911-1E96-466E-8047-2C0DB6CFD2C8}"/>
    <hyperlink ref="B11" location="Table_6!A1" display="Welsh reading: Difference in attainment in 2020/21 to 2022/23 between females and males, in months (females minus males)" xr:uid="{A6A4AA6B-F6B5-42D2-B69D-AE03D6D7B40C}"/>
    <hyperlink ref="B14" location="Table_7a!A1" display="English reading: difference in attainment in 2020/21 to 2024/25 between females and males, in months (females minus males)" xr:uid="{9EBD24CC-4623-4348-B598-22569FB3CF13}"/>
    <hyperlink ref="B17" location="Table_8!A1" display="Numeracy (Reasoning): Difference in attainment in 2021/22 to 2022/23 between females and males, in months (females minus males)" xr:uid="{E95796AC-653A-4667-9F90-67220E6ECBE8}"/>
    <hyperlink ref="B20" location="Table_9!A1" display="Numeracy (Procedural): difference in attainment in 2018/19 to 2022/23 between pupils eligible (eFSM) and not eligible (nFSM) for free school meals, in months (nFSM minus eFSM)" xr:uid="{9F5FB967-C949-42C6-A548-5897B90F6399}"/>
    <hyperlink ref="B23" location="Table_10!A1" display="Welsh reading: difference in attainment in 2020/21 to 2022/23 between pupils eligible (eFSM) and not eligible (nFSM) for free school meals, in months (nFSM minus eFSM)" xr:uid="{A3622545-4B91-4B94-95CD-ED3FC4BBDD2F}"/>
    <hyperlink ref="B26" location="Table_11!A1" display="English reading: difference in attainment in 2020/21 to 2022/23 between pupils eligible (eFSM) and not eligible (nFSM) for free school meals, in months (nFSM minus eFSM)" xr:uid="{76340410-E909-4CB2-8050-E88DAAF127C2}"/>
    <hyperlink ref="B29" location="Table_12a!A1" display="Numeracy (Reasoning): difference in attainment in 2020/21 to 2024/25 between pupils eligible (eFSM) and not eligible (nFSM) for free school meals, in months (nFSM minus eFSM)" xr:uid="{86F74A3D-C155-4B48-8393-598A04B44554}"/>
    <hyperlink ref="A8" location="Table_5a!A1" display="Table_5a" xr:uid="{F5300B9E-F954-48F2-B5A4-657798009755}"/>
    <hyperlink ref="A11" location="Table_6a!A1" display="Table_6a" xr:uid="{BDEAC3F0-5CFB-4BB2-971F-FDA2983EB4E1}"/>
    <hyperlink ref="A14" location="Table_7a!A1" display="Table_7a" xr:uid="{F38BC764-B363-4DB5-9A3D-4AFA06C990BF}"/>
    <hyperlink ref="A17" location="Table_8!A1" display="Table_8" xr:uid="{9588FE2D-6BEE-43BF-9E0F-BB2EE65569F6}"/>
    <hyperlink ref="A20" location="Table_9a!A1" display="Table_9a" xr:uid="{826FC70D-B38D-4BF0-B9F1-60E96E939875}"/>
    <hyperlink ref="A23" location="Table_10a!A1" display="Table_10a" xr:uid="{6A60AE47-6C5F-4AD2-8B9D-CF1207E33181}"/>
    <hyperlink ref="A26" location="Table_11a!A1" display="Table_11a" xr:uid="{69B52BB9-E474-4C11-820E-CE8754A16FB3}"/>
    <hyperlink ref="A29" location="Table_12a!A1" display="Table_12a" xr:uid="{7FA9FBCA-A4F5-41AD-91ED-150BADA36385}"/>
    <hyperlink ref="A32" location="Table_13!A1" display="Table 13" xr:uid="{BEC38FFD-1B39-4CB9-8CBE-034F4F19BB06}"/>
    <hyperlink ref="A33" location="Table_14!A1" display="Table 14" xr:uid="{603D01E3-6464-44CE-93AF-14259B112709}"/>
    <hyperlink ref="A34" location="Table_15!A1" display="Table 15" xr:uid="{74AFD1E4-E3D6-4038-B961-2E17AFA3AB8F}"/>
    <hyperlink ref="A35" location="Table_16!A1" display="Table 16" xr:uid="{9E719A3A-5A80-4807-950B-CAB1DC92BAFD}"/>
    <hyperlink ref="B32" location="Table_13!A1" display="Table_13!A1" xr:uid="{36758EBA-DBFC-466D-9344-034B1BE5BBD5}"/>
    <hyperlink ref="B33" location="Table_14!A1" display="Table_14!A1" xr:uid="{F05F9D2F-C40A-42AD-8626-5EDA8853D2B0}"/>
    <hyperlink ref="B34" location="Table_15!A1" display="Table_15!A1" xr:uid="{4A07EDA3-6252-48A7-ABF8-6A26D61E2799}"/>
    <hyperlink ref="B35" location="Table_16!A1" display="Table_16!A1" xr:uid="{703F254C-6CEF-491F-A1E2-9E1828FB82BF}"/>
    <hyperlink ref="B9" location="Table_5b!A1" display="Table 5b: Numeracy (Procedural): attainment in 2018/19 to 2024/25 relative to 2022/23, males, in months [note 2b]" xr:uid="{55D1B121-A174-40D3-A483-A3301A6E6ED2}"/>
    <hyperlink ref="A9" location="Table_5b!A1" display="Table 5b" xr:uid="{2028CCD6-25B9-46D6-AB26-C3F7A393D580}"/>
    <hyperlink ref="A10" location="Table_5c!A1" display="Table 5c" xr:uid="{A1BA2261-B2C7-4EA5-BF51-512190FF7473}"/>
    <hyperlink ref="B10" location="Table_5c!A1" display="Table 5c: Numeracy (Procedural): attainment in 2018/19 to 2024/25 relative to 2022/23, females, in months" xr:uid="{BF498594-2068-4EBC-81A8-7B5BC83860B5}"/>
    <hyperlink ref="A12" location="Table_6b!A1" display="Table 6b" xr:uid="{3BA65C94-AFFF-45C0-AF77-E7BC9EF6B5B0}"/>
    <hyperlink ref="B12" location="Table_6b!A1" display="Welsh reading: attainment in 2020/21 to 2024/25 relative to 2022/23, males, in months [note 2b]" xr:uid="{FB7A077E-72C7-4837-B805-A5C3F3002F2B}"/>
    <hyperlink ref="A13" location="Table_6c!A1" display="Table_6c" xr:uid="{837B0424-9E74-4C5F-8294-C58BE755886C}"/>
    <hyperlink ref="B13" location="Table_6c!A1" display="Welsh reading: attainment in 2020/21 to 2024/25 relative to 2022/23, females, in months" xr:uid="{6BB7C4B9-D1B2-411A-9B6F-26D85BC50C41}"/>
    <hyperlink ref="A15" location="Table_7b!A1" display="Table 7b" xr:uid="{9D961703-8CB1-4B63-9247-3E8976C13C12}"/>
    <hyperlink ref="A16" location="Table_7c!A1" display="Table 7c" xr:uid="{DCDF691C-4961-46C1-977F-8BAF716D2F96}"/>
    <hyperlink ref="B15" location="Table_7b!A1" display="English reading: difference in attainment in 2020/21 to 2024/25relative to 2022/3, males, in months" xr:uid="{D4666DDE-C1C4-419E-A0DF-86B2918E9429}"/>
    <hyperlink ref="B16" location="Table_7c!A1" display="English reading: difference in attainment in 2020/21 to 2024/25 relative to 2022/3, females, in months" xr:uid="{B74F2E5B-B919-4F85-AD61-FD5844013C8C}"/>
    <hyperlink ref="B18" location="Table_8b!A1" display="Numeracy (Reasoning): difference in attainment in 2020/21 to 2024/25 relative to 2022/3, males, in months" xr:uid="{D68206E1-CD68-4E82-A2D5-B08596FAF846}"/>
    <hyperlink ref="B19" location="Table_8c!A1" display="Numeracy (Reasoning): difference in attainment in 2020/21 to 2024/25 relative to 2022/23, females, in months" xr:uid="{C7214389-1192-4B25-9508-F44BBAE6923D}"/>
    <hyperlink ref="A21" location="Table_9b!A1" display="Table_9b" xr:uid="{7484E24B-76C9-4469-B9D3-12948E2DEEBE}"/>
    <hyperlink ref="A22" location="Table_9c!A1" display="Table_9c" xr:uid="{248CED43-83A6-4886-A7E8-F675A3045B28}"/>
    <hyperlink ref="B21" location="Table_9b!A1" display="Numeracy (Procedural): attainment in 2018/19 to 2024/25 relative to 2022/23, pupils eligible for FSM, in months" xr:uid="{F2A77BE5-464B-4FE5-BA14-2CAAB7A89E2D}"/>
    <hyperlink ref="B22" location="Table_9c!A1" display="Numeracy (Procedural): attainment in 2018/19 to 2024/25 relative to 2022/23, pupils not eligible for FSM, in months" xr:uid="{91D29A9C-E491-4E27-AEB1-CFF7F5AF9589}"/>
    <hyperlink ref="A24" location="Table_10b!A1" display="Table_10b" xr:uid="{5E1F8936-6CC3-40E6-9688-6C80EA463B92}"/>
    <hyperlink ref="B24" location="Table_10b!A1" display="Welsh reading: attainment in 2020/21 to 2024/25 relative to 2022/23, pupils eligible for FSM, in months " xr:uid="{A0329AA0-CE54-4015-AE84-FEDE7DA80F6B}"/>
    <hyperlink ref="B25" location="Table_10c!A1" display="Welsh reading: attainment in 2020/21 to 2024/25 relative to 2022/23, pupils not eligible for FSM, in months " xr:uid="{7CC57C68-4C6A-43CB-B6F4-7894DFCE3EF9}"/>
    <hyperlink ref="A27" location="Table_11b!A1" display="Table_11b" xr:uid="{87FBECCA-E11A-40C1-8790-172FAEEB40E1}"/>
    <hyperlink ref="B27" location="Table_11b!A1" display="English reading: attainment in 2020/21 to 2024/25 relative to 2022/23, pupils eligible for FSM), in months" xr:uid="{A278B665-9E88-4E9F-B1C7-925C0B9F3BE8}"/>
    <hyperlink ref="B28" location="Table_11c!A1" display="English reading: attainment in 2020/21 to 2024/25 relative to 2022/23, pupils not eligible for FSM), in months" xr:uid="{7DBBDCA8-4C56-4223-9821-BA9FD80196E4}"/>
    <hyperlink ref="A30" location="Table_12b!A1" display="Table_12b" xr:uid="{19294FB8-A97E-495A-94EB-B1D12EB7ACFD}"/>
    <hyperlink ref="B30" location="Table_12b!A1" display="Numeracy (Reasoning): attainment in 2021/22 to 2024/25 relative to 2022/23, pupils eligible for FSM, in months" xr:uid="{DFE1BF2A-496C-47A8-8B28-72A0E8B09DB5}"/>
    <hyperlink ref="A31" location="Table_12c!A1" display="Table_12c" xr:uid="{EBEB6820-16C0-4493-BD51-BE56207B9EFF}"/>
    <hyperlink ref="B31" location="Table_12c!A1" display="Numeracy (Reasoning): attainment in 2021/22 to 2024/25 relative to 2022/23, pupils not eligible for FSM, in months" xr:uid="{DC3D2C7D-25CE-4672-A6A7-9232FD3630BD}"/>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76A90-3E1E-4594-9F99-8463403765F4}">
  <sheetPr>
    <tabColor rgb="FF92D050"/>
  </sheetPr>
  <dimension ref="A1:F11"/>
  <sheetViews>
    <sheetView workbookViewId="0">
      <selection activeCell="A2" sqref="A2"/>
    </sheetView>
  </sheetViews>
  <sheetFormatPr defaultRowHeight="15.5" x14ac:dyDescent="0.35"/>
  <cols>
    <col min="1" max="1" width="11.23046875" style="3" customWidth="1"/>
    <col min="2" max="4" width="8.921875" style="3" customWidth="1"/>
    <col min="5" max="16384" width="9.23046875" style="3"/>
  </cols>
  <sheetData>
    <row r="1" spans="1:6" ht="19" x14ac:dyDescent="0.4">
      <c r="A1" s="2" t="s">
        <v>163</v>
      </c>
    </row>
    <row r="2" spans="1:6" x14ac:dyDescent="0.35">
      <c r="A2" s="3" t="s">
        <v>3</v>
      </c>
    </row>
    <row r="3" spans="1:6" x14ac:dyDescent="0.35">
      <c r="A3" s="4" t="s">
        <v>4</v>
      </c>
      <c r="B3" s="5" t="s">
        <v>5</v>
      </c>
      <c r="C3" s="5" t="s">
        <v>6</v>
      </c>
      <c r="D3" s="5" t="s">
        <v>7</v>
      </c>
      <c r="E3" s="23" t="s">
        <v>35</v>
      </c>
      <c r="F3" s="23" t="s">
        <v>91</v>
      </c>
    </row>
    <row r="4" spans="1:6" x14ac:dyDescent="0.35">
      <c r="A4" s="3">
        <v>2</v>
      </c>
      <c r="B4" s="6">
        <f t="shared" ref="B4:F11" si="0">VLOOKUP("erpa"&amp;$A4&amp;B$3,Sex_Data,6,FALSE)</f>
        <v>0.89722608147035221</v>
      </c>
      <c r="C4" s="6">
        <f t="shared" si="0"/>
        <v>2.0928098302354572</v>
      </c>
      <c r="D4" s="6">
        <f t="shared" si="0"/>
        <v>-1.4246786130103291</v>
      </c>
      <c r="E4" s="6">
        <f t="shared" si="0"/>
        <v>0.87005401326386034</v>
      </c>
      <c r="F4" s="6">
        <f t="shared" si="0"/>
        <v>0.55927428335301899</v>
      </c>
    </row>
    <row r="5" spans="1:6" x14ac:dyDescent="0.35">
      <c r="A5" s="3">
        <v>3</v>
      </c>
      <c r="B5" s="6">
        <f t="shared" si="0"/>
        <v>0.63123419961058258</v>
      </c>
      <c r="C5" s="6">
        <f t="shared" si="0"/>
        <v>0.94457356237642598</v>
      </c>
      <c r="D5" s="6">
        <f t="shared" si="0"/>
        <v>-2.22557847023824</v>
      </c>
      <c r="E5" s="6">
        <f t="shared" si="0"/>
        <v>1.782653557144714</v>
      </c>
      <c r="F5" s="6">
        <f t="shared" si="0"/>
        <v>4.7530010441475588</v>
      </c>
    </row>
    <row r="6" spans="1:6" x14ac:dyDescent="0.35">
      <c r="A6" s="3">
        <v>4</v>
      </c>
      <c r="B6" s="6">
        <f t="shared" si="0"/>
        <v>0.75076743806735902</v>
      </c>
      <c r="C6" s="6">
        <f t="shared" si="0"/>
        <v>-0.1040067222144411</v>
      </c>
      <c r="D6" s="6">
        <f t="shared" si="0"/>
        <v>-2.397586231611986</v>
      </c>
      <c r="E6" s="6">
        <f t="shared" si="0"/>
        <v>1.4350029915791001</v>
      </c>
      <c r="F6" s="6">
        <f t="shared" si="0"/>
        <v>8.9514797633981509</v>
      </c>
    </row>
    <row r="7" spans="1:6" x14ac:dyDescent="0.35">
      <c r="A7" s="3">
        <v>5</v>
      </c>
      <c r="B7" s="6">
        <f t="shared" si="0"/>
        <v>0.52619310233922989</v>
      </c>
      <c r="C7" s="6">
        <f t="shared" si="0"/>
        <v>-0.66551039871459028</v>
      </c>
      <c r="D7" s="6">
        <f t="shared" si="0"/>
        <v>-2.7843563061290268</v>
      </c>
      <c r="E7" s="6">
        <f t="shared" si="0"/>
        <v>0.48980476110828253</v>
      </c>
      <c r="F7" s="6">
        <f t="shared" si="0"/>
        <v>4.5464746142224994</v>
      </c>
    </row>
    <row r="8" spans="1:6" x14ac:dyDescent="0.35">
      <c r="A8" s="3">
        <v>6</v>
      </c>
      <c r="B8" s="6">
        <f t="shared" si="0"/>
        <v>0.75970479541839864</v>
      </c>
      <c r="C8" s="6">
        <f t="shared" si="0"/>
        <v>-2.7819098346322702</v>
      </c>
      <c r="D8" s="6">
        <f t="shared" si="0"/>
        <v>-4.5331344563004077</v>
      </c>
      <c r="E8" s="6">
        <f t="shared" si="0"/>
        <v>-1.7297017133846631</v>
      </c>
      <c r="F8" s="6">
        <f t="shared" si="0"/>
        <v>7.860712575045218</v>
      </c>
    </row>
    <row r="9" spans="1:6" x14ac:dyDescent="0.35">
      <c r="A9" s="3">
        <v>7</v>
      </c>
      <c r="B9" s="6">
        <f t="shared" si="0"/>
        <v>4.3681016499924574</v>
      </c>
      <c r="C9" s="6">
        <f t="shared" si="0"/>
        <v>-6.3529976284289233</v>
      </c>
      <c r="D9" s="6">
        <f t="shared" si="0"/>
        <v>-7.2101503500515989</v>
      </c>
      <c r="E9" s="6">
        <f t="shared" si="0"/>
        <v>-4.9973849448865044</v>
      </c>
      <c r="F9" s="6">
        <f t="shared" si="0"/>
        <v>7.7721288666356152</v>
      </c>
    </row>
    <row r="10" spans="1:6" x14ac:dyDescent="0.35">
      <c r="A10" s="3">
        <v>8</v>
      </c>
      <c r="B10" s="6">
        <f t="shared" si="0"/>
        <v>3.452733234515859</v>
      </c>
      <c r="C10" s="6">
        <f t="shared" si="0"/>
        <v>-2.7949621965795588</v>
      </c>
      <c r="D10" s="6">
        <f t="shared" si="0"/>
        <v>-5.7770689937037059</v>
      </c>
      <c r="E10" s="6">
        <f t="shared" si="0"/>
        <v>-4.6391827141799693</v>
      </c>
      <c r="F10" s="6">
        <f t="shared" si="0"/>
        <v>4.3575050434952409</v>
      </c>
    </row>
    <row r="11" spans="1:6" x14ac:dyDescent="0.35">
      <c r="A11" s="3">
        <v>9</v>
      </c>
      <c r="B11" s="6">
        <f t="shared" si="0"/>
        <v>4.718105439105555</v>
      </c>
      <c r="C11" s="6">
        <f t="shared" si="0"/>
        <v>-2.084541207209571</v>
      </c>
      <c r="D11" s="6">
        <f t="shared" si="0"/>
        <v>-6.3384191686493523</v>
      </c>
      <c r="E11" s="6">
        <f t="shared" si="0"/>
        <v>-5.9602174645840762</v>
      </c>
      <c r="F11" s="6">
        <f t="shared" si="0"/>
        <v>6.4699657332477791</v>
      </c>
    </row>
  </sheetData>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7358B-D85C-425A-98B0-18F4E2080A7B}">
  <sheetPr>
    <tabColor rgb="FF92D050"/>
  </sheetPr>
  <dimension ref="A1:F11"/>
  <sheetViews>
    <sheetView workbookViewId="0">
      <selection activeCell="A2" sqref="A2"/>
    </sheetView>
  </sheetViews>
  <sheetFormatPr defaultRowHeight="15.5" x14ac:dyDescent="0.35"/>
  <cols>
    <col min="1" max="1" width="11.23046875" style="3" customWidth="1"/>
    <col min="2" max="4" width="8.921875" style="3" customWidth="1"/>
    <col min="5" max="16384" width="9.23046875" style="3"/>
  </cols>
  <sheetData>
    <row r="1" spans="1:6" ht="19" x14ac:dyDescent="0.4">
      <c r="A1" s="2" t="s">
        <v>164</v>
      </c>
    </row>
    <row r="2" spans="1:6" x14ac:dyDescent="0.35">
      <c r="A2" s="3" t="s">
        <v>3</v>
      </c>
    </row>
    <row r="3" spans="1:6" x14ac:dyDescent="0.35">
      <c r="A3" s="4" t="s">
        <v>4</v>
      </c>
      <c r="B3" s="5" t="s">
        <v>5</v>
      </c>
      <c r="C3" s="5" t="s">
        <v>6</v>
      </c>
      <c r="D3" s="5" t="s">
        <v>7</v>
      </c>
      <c r="E3" s="23" t="s">
        <v>35</v>
      </c>
      <c r="F3" s="23" t="s">
        <v>91</v>
      </c>
    </row>
    <row r="4" spans="1:6" x14ac:dyDescent="0.35">
      <c r="A4" s="3">
        <v>2</v>
      </c>
      <c r="B4" s="6">
        <f t="shared" ref="B4:F11" si="0">VLOOKUP("erpa"&amp;$A4&amp;B$3,Sex_Data,5,FALSE)</f>
        <v>4.6944047731862302</v>
      </c>
      <c r="C4" s="6">
        <f t="shared" si="0"/>
        <v>5.021326235842662</v>
      </c>
      <c r="D4" s="6">
        <f t="shared" si="0"/>
        <v>1.459838185739597</v>
      </c>
      <c r="E4" s="6">
        <f t="shared" si="0"/>
        <v>3.9329738207070282</v>
      </c>
      <c r="F4" s="6">
        <f t="shared" si="0"/>
        <v>5.9353045274849956</v>
      </c>
    </row>
    <row r="5" spans="1:6" x14ac:dyDescent="0.35">
      <c r="A5" s="3">
        <v>3</v>
      </c>
      <c r="B5" s="6">
        <f t="shared" si="0"/>
        <v>5.7977206602680136</v>
      </c>
      <c r="C5" s="6">
        <f t="shared" si="0"/>
        <v>5.0614931136067689</v>
      </c>
      <c r="D5" s="6">
        <f t="shared" si="0"/>
        <v>2.2608032038417458</v>
      </c>
      <c r="E5" s="6">
        <f t="shared" si="0"/>
        <v>6.1376178420672041</v>
      </c>
      <c r="F5" s="6">
        <f t="shared" si="0"/>
        <v>10.469269829238851</v>
      </c>
    </row>
    <row r="6" spans="1:6" x14ac:dyDescent="0.35">
      <c r="A6" s="3">
        <v>4</v>
      </c>
      <c r="B6" s="6">
        <f t="shared" si="0"/>
        <v>6.2798884583392161</v>
      </c>
      <c r="C6" s="6">
        <f t="shared" si="0"/>
        <v>4.7917974584181344</v>
      </c>
      <c r="D6" s="6">
        <f t="shared" si="0"/>
        <v>2.4784055319275158</v>
      </c>
      <c r="E6" s="6">
        <f t="shared" si="0"/>
        <v>6.445208964548911</v>
      </c>
      <c r="F6" s="6">
        <f t="shared" si="0"/>
        <v>14.960582357835269</v>
      </c>
    </row>
    <row r="7" spans="1:6" x14ac:dyDescent="0.35">
      <c r="A7" s="3">
        <v>5</v>
      </c>
      <c r="B7" s="6">
        <f t="shared" si="0"/>
        <v>6.3537044021843521</v>
      </c>
      <c r="C7" s="6">
        <f t="shared" si="0"/>
        <v>4.7870259405371991</v>
      </c>
      <c r="D7" s="6">
        <f t="shared" si="0"/>
        <v>2.88979899630018</v>
      </c>
      <c r="E7" s="6">
        <f t="shared" si="0"/>
        <v>6.0714777718213666</v>
      </c>
      <c r="F7" s="6">
        <f t="shared" si="0"/>
        <v>11.254062719101061</v>
      </c>
    </row>
    <row r="8" spans="1:6" x14ac:dyDescent="0.35">
      <c r="A8" s="3">
        <v>6</v>
      </c>
      <c r="B8" s="6">
        <f t="shared" si="0"/>
        <v>10.512612462766</v>
      </c>
      <c r="C8" s="6">
        <f t="shared" si="0"/>
        <v>6.0155745645152052</v>
      </c>
      <c r="D8" s="6">
        <f t="shared" si="0"/>
        <v>4.5913022357335107</v>
      </c>
      <c r="E8" s="6">
        <f t="shared" si="0"/>
        <v>8.4894753740413389</v>
      </c>
      <c r="F8" s="6">
        <f t="shared" si="0"/>
        <v>18.98651410506119</v>
      </c>
    </row>
    <row r="9" spans="1:6" x14ac:dyDescent="0.35">
      <c r="A9" s="3">
        <v>7</v>
      </c>
      <c r="B9" s="6">
        <f t="shared" si="0"/>
        <v>18.93223061405812</v>
      </c>
      <c r="C9" s="6">
        <f t="shared" si="0"/>
        <v>8.6447363272777693</v>
      </c>
      <c r="D9" s="6">
        <f t="shared" si="0"/>
        <v>7.3851424748018673</v>
      </c>
      <c r="E9" s="6">
        <f t="shared" si="0"/>
        <v>11.52835149039676</v>
      </c>
      <c r="F9" s="6">
        <f t="shared" si="0"/>
        <v>26.813129161716049</v>
      </c>
    </row>
    <row r="10" spans="1:6" x14ac:dyDescent="0.35">
      <c r="A10" s="3">
        <v>8</v>
      </c>
      <c r="B10" s="6">
        <f t="shared" si="0"/>
        <v>17.81102317633907</v>
      </c>
      <c r="C10" s="6">
        <f t="shared" si="0"/>
        <v>9.2464471960619363</v>
      </c>
      <c r="D10" s="6">
        <f t="shared" si="0"/>
        <v>6.0186189849703133</v>
      </c>
      <c r="E10" s="6">
        <f t="shared" si="0"/>
        <v>9.6487516734833818</v>
      </c>
      <c r="F10" s="6">
        <f t="shared" si="0"/>
        <v>20.70346457421692</v>
      </c>
    </row>
    <row r="11" spans="1:6" x14ac:dyDescent="0.35">
      <c r="A11" s="3">
        <v>9</v>
      </c>
      <c r="B11" s="6">
        <f t="shared" si="0"/>
        <v>17.649858636516161</v>
      </c>
      <c r="C11" s="6">
        <f t="shared" si="0"/>
        <v>11.01604354644193</v>
      </c>
      <c r="D11" s="6">
        <f t="shared" si="0"/>
        <v>6.8344372321309059</v>
      </c>
      <c r="E11" s="6">
        <f t="shared" si="0"/>
        <v>8.5939970912458321</v>
      </c>
      <c r="F11" s="6">
        <f t="shared" si="0"/>
        <v>22.798848391806981</v>
      </c>
    </row>
  </sheetData>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50235-A8BC-43FB-8093-55E20C4F075D}">
  <sheetPr>
    <tabColor rgb="FF92D050"/>
  </sheetPr>
  <dimension ref="A1:E11"/>
  <sheetViews>
    <sheetView workbookViewId="0">
      <selection activeCell="B4" sqref="B4"/>
    </sheetView>
  </sheetViews>
  <sheetFormatPr defaultRowHeight="15.5" x14ac:dyDescent="0.35"/>
  <cols>
    <col min="1" max="1" width="11.23046875" style="3" customWidth="1"/>
    <col min="2" max="3" width="8.921875" style="3" customWidth="1"/>
    <col min="4" max="16384" width="9.23046875" style="3"/>
  </cols>
  <sheetData>
    <row r="1" spans="1:5" ht="19" x14ac:dyDescent="0.4">
      <c r="A1" s="2" t="s">
        <v>112</v>
      </c>
    </row>
    <row r="2" spans="1:5" x14ac:dyDescent="0.35">
      <c r="A2" s="3" t="s">
        <v>3</v>
      </c>
    </row>
    <row r="3" spans="1:5" x14ac:dyDescent="0.35">
      <c r="A3" s="4" t="s">
        <v>4</v>
      </c>
      <c r="B3" s="5" t="s">
        <v>6</v>
      </c>
      <c r="C3" s="5" t="s">
        <v>7</v>
      </c>
      <c r="D3" s="23" t="s">
        <v>35</v>
      </c>
      <c r="E3" s="23" t="s">
        <v>91</v>
      </c>
    </row>
    <row r="4" spans="1:5" x14ac:dyDescent="0.35">
      <c r="A4" s="3">
        <v>2</v>
      </c>
      <c r="B4" s="6">
        <f t="shared" ref="B4:E11" si="0">VLOOKUP("nrpa"&amp;$A4&amp;B$3,Sex_Data,7,FALSE)</f>
        <v>-2.3493009833492371</v>
      </c>
      <c r="C4" s="6">
        <f t="shared" si="0"/>
        <v>-2.374166749033821</v>
      </c>
      <c r="D4" s="6">
        <f t="shared" si="0"/>
        <v>-2.9743144142347169</v>
      </c>
      <c r="E4" s="6">
        <f t="shared" si="0"/>
        <v>-3.47955267794379</v>
      </c>
    </row>
    <row r="5" spans="1:5" x14ac:dyDescent="0.35">
      <c r="A5" s="3">
        <v>3</v>
      </c>
      <c r="B5" s="6">
        <f t="shared" si="0"/>
        <v>-2.9728044965756371</v>
      </c>
      <c r="C5" s="6">
        <f t="shared" si="0"/>
        <v>-3.6140044485573211</v>
      </c>
      <c r="D5" s="6">
        <f t="shared" si="0"/>
        <v>-3.771779405738716</v>
      </c>
      <c r="E5" s="6">
        <f t="shared" si="0"/>
        <v>-4.0071488445841297</v>
      </c>
    </row>
    <row r="6" spans="1:5" x14ac:dyDescent="0.35">
      <c r="A6" s="3">
        <v>4</v>
      </c>
      <c r="B6" s="6">
        <f t="shared" si="0"/>
        <v>-2.5646508014911609</v>
      </c>
      <c r="C6" s="6">
        <f t="shared" si="0"/>
        <v>-3.5174363713293508</v>
      </c>
      <c r="D6" s="6">
        <f t="shared" si="0"/>
        <v>-4.199590457234688</v>
      </c>
      <c r="E6" s="6">
        <f t="shared" si="0"/>
        <v>-4.5113929375693669</v>
      </c>
    </row>
    <row r="7" spans="1:5" x14ac:dyDescent="0.35">
      <c r="A7" s="3">
        <v>5</v>
      </c>
      <c r="B7" s="6">
        <f t="shared" si="0"/>
        <v>-3.646779874848102</v>
      </c>
      <c r="C7" s="6">
        <f t="shared" si="0"/>
        <v>-3.7813836255712499</v>
      </c>
      <c r="D7" s="6">
        <f t="shared" si="0"/>
        <v>-4.2350589973566342</v>
      </c>
      <c r="E7" s="6">
        <f t="shared" si="0"/>
        <v>-5.1882555204435317</v>
      </c>
    </row>
    <row r="8" spans="1:5" x14ac:dyDescent="0.35">
      <c r="A8" s="3">
        <v>6</v>
      </c>
      <c r="B8" s="6">
        <f t="shared" si="0"/>
        <v>-6.482732802595951</v>
      </c>
      <c r="C8" s="6">
        <f t="shared" si="0"/>
        <v>-6.431752855895235</v>
      </c>
      <c r="D8" s="6">
        <f t="shared" si="0"/>
        <v>-6.2600305085223544</v>
      </c>
      <c r="E8" s="6">
        <f t="shared" si="0"/>
        <v>-7.1190534281581366</v>
      </c>
    </row>
    <row r="9" spans="1:5" x14ac:dyDescent="0.35">
      <c r="A9" s="3">
        <v>7</v>
      </c>
      <c r="B9" s="6">
        <f t="shared" si="0"/>
        <v>-9.7352842362536904</v>
      </c>
      <c r="C9" s="6">
        <f t="shared" si="0"/>
        <v>-11.401883898547711</v>
      </c>
      <c r="D9" s="6">
        <f t="shared" si="0"/>
        <v>-10.191355780032641</v>
      </c>
      <c r="E9" s="6">
        <f t="shared" si="0"/>
        <v>-11.27566037951574</v>
      </c>
    </row>
    <row r="10" spans="1:5" x14ac:dyDescent="0.35">
      <c r="A10" s="3">
        <v>8</v>
      </c>
      <c r="B10" s="6">
        <f t="shared" si="0"/>
        <v>-7.1030500158689609</v>
      </c>
      <c r="C10" s="6">
        <f t="shared" si="0"/>
        <v>-6.9101343047448083</v>
      </c>
      <c r="D10" s="6">
        <f t="shared" si="0"/>
        <v>-6.398544111974739</v>
      </c>
      <c r="E10" s="6">
        <f t="shared" si="0"/>
        <v>-7.5971282117481724</v>
      </c>
    </row>
    <row r="11" spans="1:5" x14ac:dyDescent="0.35">
      <c r="A11" s="3">
        <v>9</v>
      </c>
      <c r="B11" s="6">
        <f t="shared" si="0"/>
        <v>-7.9229428663114181</v>
      </c>
      <c r="C11" s="6">
        <f t="shared" si="0"/>
        <v>-8.67714435999196</v>
      </c>
      <c r="D11" s="6">
        <f t="shared" si="0"/>
        <v>-7.0728467385746301</v>
      </c>
      <c r="E11" s="6">
        <f t="shared" si="0"/>
        <v>-9.2871998490567567</v>
      </c>
    </row>
  </sheetData>
  <pageMargins left="0.7" right="0.7" top="0.75" bottom="0.75" header="0.3" footer="0.3"/>
  <pageSetup paperSize="9" orientation="portrait" r:id="rId1"/>
  <ignoredErrors>
    <ignoredError sqref="B4:C4" calculatedColumn="1"/>
  </ignoredErrors>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373A6-1A2A-45F0-8B2B-514A3E1648FF}">
  <sheetPr>
    <tabColor rgb="FF92D050"/>
  </sheetPr>
  <dimension ref="A1:E11"/>
  <sheetViews>
    <sheetView workbookViewId="0">
      <selection activeCell="A2" sqref="A2"/>
    </sheetView>
  </sheetViews>
  <sheetFormatPr defaultRowHeight="15.5" x14ac:dyDescent="0.35"/>
  <cols>
    <col min="1" max="1" width="11.23046875" style="3" customWidth="1"/>
    <col min="2" max="3" width="8.921875" style="3" customWidth="1"/>
    <col min="4" max="16384" width="9.23046875" style="3"/>
  </cols>
  <sheetData>
    <row r="1" spans="1:5" ht="19" x14ac:dyDescent="0.4">
      <c r="A1" s="2" t="s">
        <v>194</v>
      </c>
    </row>
    <row r="2" spans="1:5" x14ac:dyDescent="0.35">
      <c r="A2" s="3" t="s">
        <v>3</v>
      </c>
    </row>
    <row r="3" spans="1:5" x14ac:dyDescent="0.35">
      <c r="A3" s="4" t="s">
        <v>4</v>
      </c>
      <c r="B3" s="5" t="s">
        <v>6</v>
      </c>
      <c r="C3" s="5" t="s">
        <v>7</v>
      </c>
      <c r="D3" s="23" t="s">
        <v>35</v>
      </c>
      <c r="E3" s="23" t="s">
        <v>91</v>
      </c>
    </row>
    <row r="4" spans="1:5" x14ac:dyDescent="0.35">
      <c r="A4" s="3">
        <v>2</v>
      </c>
      <c r="B4" s="6">
        <f t="shared" ref="B4:E11" si="0">VLOOKUP("nrpa"&amp;$A4&amp;B$3,Sex_Data,6,FALSE)</f>
        <v>2.774748794432349</v>
      </c>
      <c r="C4" s="6">
        <f t="shared" si="0"/>
        <v>1.1810314423631449</v>
      </c>
      <c r="D4" s="6">
        <f t="shared" si="0"/>
        <v>1.86419043040489</v>
      </c>
      <c r="E4" s="6">
        <f t="shared" si="0"/>
        <v>-3.978926001152927</v>
      </c>
    </row>
    <row r="5" spans="1:5" x14ac:dyDescent="0.35">
      <c r="A5" s="3">
        <v>3</v>
      </c>
      <c r="B5" s="6">
        <f t="shared" si="0"/>
        <v>1.2242728925749891</v>
      </c>
      <c r="C5" s="6">
        <f t="shared" si="0"/>
        <v>1.793496965448008</v>
      </c>
      <c r="D5" s="6">
        <f t="shared" si="0"/>
        <v>3.9716180574402848</v>
      </c>
      <c r="E5" s="6">
        <f t="shared" si="0"/>
        <v>1.363784705877477</v>
      </c>
    </row>
    <row r="6" spans="1:5" x14ac:dyDescent="0.35">
      <c r="A6" s="3">
        <v>4</v>
      </c>
      <c r="B6" s="6">
        <f t="shared" si="0"/>
        <v>5.495642773922256E-2</v>
      </c>
      <c r="C6" s="6">
        <f t="shared" si="0"/>
        <v>1.724063554558021</v>
      </c>
      <c r="D6" s="6">
        <f t="shared" si="0"/>
        <v>4.2382688886446642</v>
      </c>
      <c r="E6" s="6">
        <f t="shared" si="0"/>
        <v>3.2589637990572058</v>
      </c>
    </row>
    <row r="7" spans="1:5" x14ac:dyDescent="0.35">
      <c r="A7" s="3">
        <v>5</v>
      </c>
      <c r="B7" s="6">
        <f t="shared" si="0"/>
        <v>1.0981884239068691</v>
      </c>
      <c r="C7" s="6">
        <f t="shared" si="0"/>
        <v>1.8588556030192529</v>
      </c>
      <c r="D7" s="6">
        <f t="shared" si="0"/>
        <v>4.3230972636172922</v>
      </c>
      <c r="E7" s="6">
        <f t="shared" si="0"/>
        <v>4.2280652936459466</v>
      </c>
    </row>
    <row r="8" spans="1:5" x14ac:dyDescent="0.35">
      <c r="A8" s="3">
        <v>6</v>
      </c>
      <c r="B8" s="6">
        <f t="shared" si="0"/>
        <v>2.1163806461743722</v>
      </c>
      <c r="C8" s="6">
        <f t="shared" si="0"/>
        <v>3.192561244054763</v>
      </c>
      <c r="D8" s="6">
        <f t="shared" si="0"/>
        <v>6.452842550351221</v>
      </c>
      <c r="E8" s="6">
        <f t="shared" si="0"/>
        <v>7.0911615545407676</v>
      </c>
    </row>
    <row r="9" spans="1:5" x14ac:dyDescent="0.35">
      <c r="A9" s="3">
        <v>7</v>
      </c>
      <c r="B9" s="6">
        <f t="shared" si="0"/>
        <v>3.6655008668289888</v>
      </c>
      <c r="C9" s="6">
        <f t="shared" si="0"/>
        <v>5.6212022631501082</v>
      </c>
      <c r="D9" s="6">
        <f t="shared" si="0"/>
        <v>7.4485780093285738</v>
      </c>
      <c r="E9" s="6">
        <f t="shared" si="0"/>
        <v>12.54533054835411</v>
      </c>
    </row>
    <row r="10" spans="1:5" x14ac:dyDescent="0.35">
      <c r="A10" s="3">
        <v>8</v>
      </c>
      <c r="B10" s="6">
        <f t="shared" si="0"/>
        <v>3.578259954159158</v>
      </c>
      <c r="C10" s="6">
        <f t="shared" si="0"/>
        <v>3.3821108528064352</v>
      </c>
      <c r="D10" s="6">
        <f t="shared" si="0"/>
        <v>4.1807077645429942</v>
      </c>
      <c r="E10" s="6">
        <f t="shared" si="0"/>
        <v>7.9260231204698757</v>
      </c>
    </row>
    <row r="11" spans="1:5" x14ac:dyDescent="0.35">
      <c r="A11" s="3">
        <v>9</v>
      </c>
      <c r="B11" s="6">
        <f t="shared" si="0"/>
        <v>4.4674032569375122</v>
      </c>
      <c r="C11" s="6">
        <f t="shared" si="0"/>
        <v>4.1624713117301511</v>
      </c>
      <c r="D11" s="6">
        <f t="shared" si="0"/>
        <v>2.1944338449593461</v>
      </c>
      <c r="E11" s="6">
        <f t="shared" si="0"/>
        <v>8.0966610142160782</v>
      </c>
    </row>
  </sheetData>
  <pageMargins left="0.7" right="0.7" top="0.75" bottom="0.75" header="0.3" footer="0.3"/>
  <pageSetup paperSize="9"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EDFA1-CF40-44D2-ABFB-4D715FF4C68F}">
  <sheetPr>
    <tabColor rgb="FF92D050"/>
  </sheetPr>
  <dimension ref="A1:E11"/>
  <sheetViews>
    <sheetView workbookViewId="0">
      <selection activeCell="A2" sqref="A2"/>
    </sheetView>
  </sheetViews>
  <sheetFormatPr defaultRowHeight="15.5" x14ac:dyDescent="0.35"/>
  <cols>
    <col min="1" max="1" width="11.23046875" style="3" customWidth="1"/>
    <col min="2" max="3" width="8.921875" style="3" customWidth="1"/>
    <col min="4" max="16384" width="9.23046875" style="3"/>
  </cols>
  <sheetData>
    <row r="1" spans="1:5" ht="19" x14ac:dyDescent="0.4">
      <c r="A1" s="2" t="s">
        <v>195</v>
      </c>
    </row>
    <row r="2" spans="1:5" x14ac:dyDescent="0.35">
      <c r="A2" s="3" t="s">
        <v>3</v>
      </c>
    </row>
    <row r="3" spans="1:5" x14ac:dyDescent="0.35">
      <c r="A3" s="4" t="s">
        <v>4</v>
      </c>
      <c r="B3" s="5" t="s">
        <v>6</v>
      </c>
      <c r="C3" s="5" t="s">
        <v>7</v>
      </c>
      <c r="D3" s="23" t="s">
        <v>35</v>
      </c>
      <c r="E3" s="23" t="s">
        <v>91</v>
      </c>
    </row>
    <row r="4" spans="1:5" x14ac:dyDescent="0.35">
      <c r="A4" s="3">
        <v>2</v>
      </c>
      <c r="B4" s="6">
        <f t="shared" ref="B4:E11" si="0">VLOOKUP("nrpa"&amp;$A4&amp;B$3,Sex_Data,5,FALSE)</f>
        <v>0.4254478110831118</v>
      </c>
      <c r="C4" s="6">
        <f t="shared" si="0"/>
        <v>-1.193135306670676</v>
      </c>
      <c r="D4" s="6">
        <f t="shared" si="0"/>
        <v>-1.110123983829828</v>
      </c>
      <c r="E4" s="6">
        <f t="shared" si="0"/>
        <v>-7.458478679096717</v>
      </c>
    </row>
    <row r="5" spans="1:5" x14ac:dyDescent="0.35">
      <c r="A5" s="3">
        <v>3</v>
      </c>
      <c r="B5" s="6">
        <f t="shared" si="0"/>
        <v>-1.748531604000648</v>
      </c>
      <c r="C5" s="6">
        <f t="shared" si="0"/>
        <v>-1.820507483109312</v>
      </c>
      <c r="D5" s="6">
        <f t="shared" si="0"/>
        <v>0.199838651701569</v>
      </c>
      <c r="E5" s="6">
        <f t="shared" si="0"/>
        <v>-2.6433641387066529</v>
      </c>
    </row>
    <row r="6" spans="1:5" x14ac:dyDescent="0.35">
      <c r="A6" s="3">
        <v>4</v>
      </c>
      <c r="B6" s="6">
        <f t="shared" si="0"/>
        <v>-2.5096943737519388</v>
      </c>
      <c r="C6" s="6">
        <f t="shared" si="0"/>
        <v>-1.793372816771331</v>
      </c>
      <c r="D6" s="6">
        <f t="shared" si="0"/>
        <v>3.8678431409976038E-2</v>
      </c>
      <c r="E6" s="6">
        <f t="shared" si="0"/>
        <v>-1.2524291385121611</v>
      </c>
    </row>
    <row r="7" spans="1:5" x14ac:dyDescent="0.35">
      <c r="A7" s="3">
        <v>5</v>
      </c>
      <c r="B7" s="6">
        <f t="shared" si="0"/>
        <v>-2.5485914509412328</v>
      </c>
      <c r="C7" s="6">
        <f t="shared" si="0"/>
        <v>-1.922528022551997</v>
      </c>
      <c r="D7" s="6">
        <f t="shared" si="0"/>
        <v>8.8038266260657749E-2</v>
      </c>
      <c r="E7" s="6">
        <f t="shared" si="0"/>
        <v>-0.96019022679758503</v>
      </c>
    </row>
    <row r="8" spans="1:5" x14ac:dyDescent="0.35">
      <c r="A8" s="3">
        <v>6</v>
      </c>
      <c r="B8" s="6">
        <f t="shared" si="0"/>
        <v>-4.3663521564215788</v>
      </c>
      <c r="C8" s="6">
        <f t="shared" si="0"/>
        <v>-3.239191611840472</v>
      </c>
      <c r="D8" s="6">
        <f t="shared" si="0"/>
        <v>0.19281204182886749</v>
      </c>
      <c r="E8" s="6">
        <f t="shared" si="0"/>
        <v>-2.789187361736856E-2</v>
      </c>
    </row>
    <row r="9" spans="1:5" x14ac:dyDescent="0.35">
      <c r="A9" s="3">
        <v>7</v>
      </c>
      <c r="B9" s="6">
        <f t="shared" si="0"/>
        <v>-6.0697833694247008</v>
      </c>
      <c r="C9" s="6">
        <f t="shared" si="0"/>
        <v>-5.7806816353975972</v>
      </c>
      <c r="D9" s="6">
        <f t="shared" si="0"/>
        <v>-2.742777770704063</v>
      </c>
      <c r="E9" s="6">
        <f t="shared" si="0"/>
        <v>1.2696701688383629</v>
      </c>
    </row>
    <row r="10" spans="1:5" x14ac:dyDescent="0.35">
      <c r="A10" s="3">
        <v>8</v>
      </c>
      <c r="B10" s="6">
        <f t="shared" si="0"/>
        <v>-3.5247900617098029</v>
      </c>
      <c r="C10" s="6">
        <f t="shared" si="0"/>
        <v>-3.5280234519383731</v>
      </c>
      <c r="D10" s="6">
        <f t="shared" si="0"/>
        <v>-2.2178363474317448</v>
      </c>
      <c r="E10" s="6">
        <f t="shared" si="0"/>
        <v>0.32889490872170368</v>
      </c>
    </row>
    <row r="11" spans="1:5" x14ac:dyDescent="0.35">
      <c r="A11" s="3">
        <v>9</v>
      </c>
      <c r="B11" s="6">
        <f t="shared" si="0"/>
        <v>-3.4555396093739059</v>
      </c>
      <c r="C11" s="6">
        <f t="shared" si="0"/>
        <v>-4.5146730482618089</v>
      </c>
      <c r="D11" s="6">
        <f t="shared" si="0"/>
        <v>-4.878412893615284</v>
      </c>
      <c r="E11" s="6">
        <f t="shared" si="0"/>
        <v>-1.190538834840678</v>
      </c>
    </row>
  </sheetData>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506A8-3EBC-4692-8B52-7F8B4D479F05}">
  <dimension ref="A1:O161"/>
  <sheetViews>
    <sheetView workbookViewId="0"/>
  </sheetViews>
  <sheetFormatPr defaultRowHeight="15.5" x14ac:dyDescent="0.35"/>
  <sheetData>
    <row r="1" spans="1:15" s="1" customFormat="1" ht="14.5" x14ac:dyDescent="0.35">
      <c r="B1" s="1" t="s">
        <v>23</v>
      </c>
      <c r="C1" s="1" t="s">
        <v>1</v>
      </c>
      <c r="D1" s="1" t="s">
        <v>0</v>
      </c>
      <c r="E1" s="1" t="s">
        <v>31</v>
      </c>
      <c r="F1" s="1" t="s">
        <v>32</v>
      </c>
      <c r="G1" s="1" t="s">
        <v>26</v>
      </c>
      <c r="H1" s="1" t="s">
        <v>88</v>
      </c>
      <c r="I1" s="1" t="s">
        <v>133</v>
      </c>
      <c r="N1" s="1" t="s">
        <v>131</v>
      </c>
      <c r="O1" s="1" t="s">
        <v>132</v>
      </c>
    </row>
    <row r="2" spans="1:15" x14ac:dyDescent="0.35">
      <c r="A2" t="str">
        <f>B2&amp;D2&amp;LEFT(C2,4)&amp;"/"&amp;RIGHT(C2,2)</f>
        <v>wrpa22020/21</v>
      </c>
      <c r="B2" t="s">
        <v>30</v>
      </c>
      <c r="C2" t="s">
        <v>93</v>
      </c>
      <c r="D2">
        <v>2</v>
      </c>
      <c r="E2">
        <v>-11.05248699260091</v>
      </c>
      <c r="F2">
        <v>7.2341562942263478</v>
      </c>
      <c r="G2">
        <v>18.28664328682725</v>
      </c>
      <c r="H2" t="b">
        <v>1</v>
      </c>
      <c r="I2" t="b">
        <f>G2=Table_10a!B4</f>
        <v>1</v>
      </c>
      <c r="J2" t="b">
        <v>1</v>
      </c>
      <c r="K2" t="b">
        <v>1</v>
      </c>
      <c r="L2" t="b">
        <v>1</v>
      </c>
      <c r="M2" t="b">
        <v>1</v>
      </c>
      <c r="N2" t="b">
        <f>E2=Table_10b!B4</f>
        <v>1</v>
      </c>
      <c r="O2" t="b">
        <f>F2=Table_10c!B4</f>
        <v>1</v>
      </c>
    </row>
    <row r="3" spans="1:15" x14ac:dyDescent="0.35">
      <c r="A3" t="str">
        <f t="shared" ref="A3:A66" si="0">B3&amp;D3&amp;LEFT(C3,4)&amp;"/"&amp;RIGHT(C3,2)</f>
        <v>wrpa32020/21</v>
      </c>
      <c r="B3" t="s">
        <v>30</v>
      </c>
      <c r="C3" t="s">
        <v>93</v>
      </c>
      <c r="D3">
        <v>3</v>
      </c>
      <c r="E3">
        <v>-14.58539467151398</v>
      </c>
      <c r="F3">
        <v>10.687762593543921</v>
      </c>
      <c r="G3">
        <v>25.2731572650579</v>
      </c>
      <c r="H3" t="b">
        <v>1</v>
      </c>
      <c r="I3" t="b">
        <f>G3=Table_10a!B5</f>
        <v>1</v>
      </c>
      <c r="J3" t="b">
        <v>1</v>
      </c>
      <c r="K3" t="b">
        <v>1</v>
      </c>
      <c r="L3" t="b">
        <v>1</v>
      </c>
      <c r="M3" t="b">
        <v>1</v>
      </c>
      <c r="N3" t="b">
        <f>E3=Table_10b!B5</f>
        <v>1</v>
      </c>
      <c r="O3" t="b">
        <f>F3=Table_10c!B5</f>
        <v>1</v>
      </c>
    </row>
    <row r="4" spans="1:15" x14ac:dyDescent="0.35">
      <c r="A4" t="str">
        <f t="shared" si="0"/>
        <v>wrpa42020/21</v>
      </c>
      <c r="B4" t="s">
        <v>30</v>
      </c>
      <c r="C4" t="s">
        <v>93</v>
      </c>
      <c r="D4">
        <v>4</v>
      </c>
      <c r="E4">
        <v>-12.54281570879901</v>
      </c>
      <c r="F4">
        <v>14.063803952513229</v>
      </c>
      <c r="G4">
        <v>26.606619661312241</v>
      </c>
      <c r="H4" t="b">
        <v>1</v>
      </c>
      <c r="I4" t="b">
        <f>G4=Table_10a!B6</f>
        <v>1</v>
      </c>
      <c r="J4" t="b">
        <v>1</v>
      </c>
      <c r="K4" t="b">
        <v>1</v>
      </c>
      <c r="L4" t="b">
        <v>1</v>
      </c>
      <c r="M4" t="b">
        <v>1</v>
      </c>
      <c r="N4" t="b">
        <f>E4=Table_10b!B6</f>
        <v>1</v>
      </c>
      <c r="O4" t="b">
        <f>F4=Table_10c!B6</f>
        <v>1</v>
      </c>
    </row>
    <row r="5" spans="1:15" x14ac:dyDescent="0.35">
      <c r="A5" t="str">
        <f t="shared" si="0"/>
        <v>wrpa52020/21</v>
      </c>
      <c r="B5" t="s">
        <v>30</v>
      </c>
      <c r="C5" t="s">
        <v>93</v>
      </c>
      <c r="D5">
        <v>5</v>
      </c>
      <c r="E5">
        <v>-12.69995446979307</v>
      </c>
      <c r="F5">
        <v>14.92825464381159</v>
      </c>
      <c r="G5">
        <v>27.628209113604662</v>
      </c>
      <c r="H5" t="b">
        <v>1</v>
      </c>
      <c r="I5" t="b">
        <f>G5=Table_10a!B7</f>
        <v>1</v>
      </c>
      <c r="J5" t="b">
        <v>1</v>
      </c>
      <c r="K5" t="b">
        <v>1</v>
      </c>
      <c r="L5" t="b">
        <v>1</v>
      </c>
      <c r="M5" t="b">
        <v>1</v>
      </c>
      <c r="N5" t="b">
        <f>E5=Table_10b!B7</f>
        <v>1</v>
      </c>
      <c r="O5" t="b">
        <f>F5=Table_10c!B7</f>
        <v>1</v>
      </c>
    </row>
    <row r="6" spans="1:15" x14ac:dyDescent="0.35">
      <c r="A6" t="str">
        <f t="shared" si="0"/>
        <v>wrpa62020/21</v>
      </c>
      <c r="B6" t="s">
        <v>30</v>
      </c>
      <c r="C6" t="s">
        <v>93</v>
      </c>
      <c r="D6">
        <v>6</v>
      </c>
      <c r="E6">
        <v>-12.64862609149024</v>
      </c>
      <c r="F6">
        <v>16.13818837527695</v>
      </c>
      <c r="G6">
        <v>28.78681446676719</v>
      </c>
      <c r="H6" t="b">
        <v>1</v>
      </c>
      <c r="I6" t="b">
        <f>G6=Table_10a!B8</f>
        <v>1</v>
      </c>
      <c r="J6" t="b">
        <v>1</v>
      </c>
      <c r="K6" t="b">
        <v>1</v>
      </c>
      <c r="L6" t="b">
        <v>1</v>
      </c>
      <c r="M6" t="b">
        <v>1</v>
      </c>
      <c r="N6" t="b">
        <f>E6=Table_10b!B8</f>
        <v>1</v>
      </c>
      <c r="O6" t="b">
        <f>F6=Table_10c!B8</f>
        <v>1</v>
      </c>
    </row>
    <row r="7" spans="1:15" x14ac:dyDescent="0.35">
      <c r="A7" t="str">
        <f t="shared" si="0"/>
        <v>wrpa72020/21</v>
      </c>
      <c r="B7" t="s">
        <v>30</v>
      </c>
      <c r="C7" t="s">
        <v>93</v>
      </c>
      <c r="D7">
        <v>7</v>
      </c>
      <c r="E7">
        <v>-21.498848832415771</v>
      </c>
      <c r="F7">
        <v>22.84917130000132</v>
      </c>
      <c r="G7">
        <v>44.348020132417084</v>
      </c>
      <c r="H7" t="b">
        <v>1</v>
      </c>
      <c r="I7" t="b">
        <f>G7=Table_10a!B9</f>
        <v>1</v>
      </c>
      <c r="J7" t="b">
        <v>1</v>
      </c>
      <c r="K7" t="b">
        <v>1</v>
      </c>
      <c r="L7" t="b">
        <v>1</v>
      </c>
      <c r="M7" t="b">
        <v>1</v>
      </c>
      <c r="N7" t="b">
        <f>E7=Table_10b!B9</f>
        <v>1</v>
      </c>
      <c r="O7" t="b">
        <f>F7=Table_10c!B9</f>
        <v>1</v>
      </c>
    </row>
    <row r="8" spans="1:15" x14ac:dyDescent="0.35">
      <c r="A8" t="str">
        <f t="shared" si="0"/>
        <v>wrpa82020/21</v>
      </c>
      <c r="B8" t="s">
        <v>30</v>
      </c>
      <c r="C8" t="s">
        <v>93</v>
      </c>
      <c r="D8">
        <v>8</v>
      </c>
      <c r="E8">
        <v>-13.816098283415389</v>
      </c>
      <c r="F8">
        <v>30.403027411862261</v>
      </c>
      <c r="G8">
        <v>44.219125695277647</v>
      </c>
      <c r="H8" t="b">
        <v>1</v>
      </c>
      <c r="I8" t="b">
        <f>G8=Table_10a!B10</f>
        <v>1</v>
      </c>
      <c r="J8" t="b">
        <v>1</v>
      </c>
      <c r="K8" t="b">
        <v>1</v>
      </c>
      <c r="L8" t="b">
        <v>1</v>
      </c>
      <c r="M8" t="b">
        <v>1</v>
      </c>
      <c r="N8" t="b">
        <f>E8=Table_10b!B10</f>
        <v>1</v>
      </c>
      <c r="O8" t="b">
        <f>F8=Table_10c!B10</f>
        <v>1</v>
      </c>
    </row>
    <row r="9" spans="1:15" x14ac:dyDescent="0.35">
      <c r="A9" t="str">
        <f t="shared" si="0"/>
        <v>wrpa92020/21</v>
      </c>
      <c r="B9" t="s">
        <v>30</v>
      </c>
      <c r="C9" t="s">
        <v>93</v>
      </c>
      <c r="D9">
        <v>9</v>
      </c>
      <c r="E9">
        <v>-9.1231478722269745</v>
      </c>
      <c r="F9">
        <v>26.35131161531287</v>
      </c>
      <c r="G9">
        <v>35.474459487539839</v>
      </c>
      <c r="H9" t="b">
        <v>1</v>
      </c>
      <c r="I9" t="b">
        <f>G9=Table_10a!B11</f>
        <v>1</v>
      </c>
      <c r="J9" t="b">
        <v>1</v>
      </c>
      <c r="K9" t="b">
        <v>1</v>
      </c>
      <c r="L9" t="b">
        <v>1</v>
      </c>
      <c r="M9" t="b">
        <v>1</v>
      </c>
      <c r="N9" t="b">
        <f>E9=Table_10b!B11</f>
        <v>1</v>
      </c>
      <c r="O9" t="b">
        <f>F9=Table_10c!B11</f>
        <v>1</v>
      </c>
    </row>
    <row r="10" spans="1:15" x14ac:dyDescent="0.35">
      <c r="A10" t="str">
        <f t="shared" si="0"/>
        <v>wrpa22021/22</v>
      </c>
      <c r="B10" t="s">
        <v>30</v>
      </c>
      <c r="C10" t="s">
        <v>94</v>
      </c>
      <c r="D10">
        <v>2</v>
      </c>
      <c r="E10">
        <v>-4.5809480106727234</v>
      </c>
      <c r="F10">
        <v>8.6123493464756908</v>
      </c>
      <c r="G10">
        <v>13.19329735714841</v>
      </c>
      <c r="H10" t="b">
        <v>1</v>
      </c>
      <c r="I10" t="b">
        <f>G10=Table_10a!C4</f>
        <v>1</v>
      </c>
      <c r="J10" t="b">
        <v>1</v>
      </c>
      <c r="K10" t="b">
        <v>1</v>
      </c>
      <c r="L10" t="b">
        <v>1</v>
      </c>
      <c r="M10" t="b">
        <v>1</v>
      </c>
      <c r="N10" t="b">
        <f>E10=Table_10b!C4</f>
        <v>1</v>
      </c>
      <c r="O10" t="b">
        <f>F10=Table_10c!C4</f>
        <v>1</v>
      </c>
    </row>
    <row r="11" spans="1:15" x14ac:dyDescent="0.35">
      <c r="A11" t="str">
        <f t="shared" si="0"/>
        <v>wrpa32021/22</v>
      </c>
      <c r="B11" t="s">
        <v>30</v>
      </c>
      <c r="C11" t="s">
        <v>94</v>
      </c>
      <c r="D11">
        <v>3</v>
      </c>
      <c r="E11">
        <v>-11.57883888346676</v>
      </c>
      <c r="F11">
        <v>7.3209781851949653</v>
      </c>
      <c r="G11">
        <v>18.899817068661729</v>
      </c>
      <c r="H11" t="b">
        <v>1</v>
      </c>
      <c r="I11" t="b">
        <f>G11=Table_10a!C5</f>
        <v>1</v>
      </c>
      <c r="J11" t="b">
        <v>1</v>
      </c>
      <c r="K11" t="b">
        <v>1</v>
      </c>
      <c r="L11" t="b">
        <v>1</v>
      </c>
      <c r="M11" t="b">
        <v>1</v>
      </c>
      <c r="N11" t="b">
        <f>E11=Table_10b!C5</f>
        <v>1</v>
      </c>
      <c r="O11" t="b">
        <f>F11=Table_10c!C5</f>
        <v>1</v>
      </c>
    </row>
    <row r="12" spans="1:15" x14ac:dyDescent="0.35">
      <c r="A12" t="str">
        <f t="shared" si="0"/>
        <v>wrpa42021/22</v>
      </c>
      <c r="B12" t="s">
        <v>30</v>
      </c>
      <c r="C12" t="s">
        <v>94</v>
      </c>
      <c r="D12">
        <v>4</v>
      </c>
      <c r="E12">
        <v>-11.582023653580951</v>
      </c>
      <c r="F12">
        <v>9.0809996009640912</v>
      </c>
      <c r="G12">
        <v>20.663023254545049</v>
      </c>
      <c r="H12" t="b">
        <v>1</v>
      </c>
      <c r="I12" t="b">
        <f>G12=Table_10a!C6</f>
        <v>1</v>
      </c>
      <c r="J12" t="b">
        <v>1</v>
      </c>
      <c r="K12" t="b">
        <v>1</v>
      </c>
      <c r="L12" t="b">
        <v>1</v>
      </c>
      <c r="M12" t="b">
        <v>1</v>
      </c>
      <c r="N12" t="b">
        <f>E12=Table_10b!C6</f>
        <v>1</v>
      </c>
      <c r="O12" t="b">
        <f>F12=Table_10c!C6</f>
        <v>1</v>
      </c>
    </row>
    <row r="13" spans="1:15" x14ac:dyDescent="0.35">
      <c r="A13" t="str">
        <f t="shared" si="0"/>
        <v>wrpa52021/22</v>
      </c>
      <c r="B13" t="s">
        <v>30</v>
      </c>
      <c r="C13" t="s">
        <v>94</v>
      </c>
      <c r="D13">
        <v>5</v>
      </c>
      <c r="E13">
        <v>-13.01964867243221</v>
      </c>
      <c r="F13">
        <v>9.752198100093592</v>
      </c>
      <c r="G13">
        <v>22.771846772525809</v>
      </c>
      <c r="H13" t="b">
        <v>1</v>
      </c>
      <c r="I13" t="b">
        <f>G13=Table_10a!C7</f>
        <v>1</v>
      </c>
      <c r="J13" t="b">
        <v>1</v>
      </c>
      <c r="K13" t="b">
        <v>1</v>
      </c>
      <c r="L13" t="b">
        <v>1</v>
      </c>
      <c r="M13" t="b">
        <v>1</v>
      </c>
      <c r="N13" t="b">
        <f>E13=Table_10b!C7</f>
        <v>1</v>
      </c>
      <c r="O13" t="b">
        <f>F13=Table_10c!C7</f>
        <v>1</v>
      </c>
    </row>
    <row r="14" spans="1:15" x14ac:dyDescent="0.35">
      <c r="A14" t="str">
        <f t="shared" si="0"/>
        <v>wrpa62021/22</v>
      </c>
      <c r="B14" t="s">
        <v>30</v>
      </c>
      <c r="C14" t="s">
        <v>94</v>
      </c>
      <c r="D14">
        <v>6</v>
      </c>
      <c r="E14">
        <v>-12.639880941404041</v>
      </c>
      <c r="F14">
        <v>10.56169866763276</v>
      </c>
      <c r="G14">
        <v>23.201579609036799</v>
      </c>
      <c r="H14" t="b">
        <v>1</v>
      </c>
      <c r="I14" t="b">
        <f>G14=Table_10a!C8</f>
        <v>1</v>
      </c>
      <c r="J14" t="b">
        <v>1</v>
      </c>
      <c r="K14" t="b">
        <v>1</v>
      </c>
      <c r="L14" t="b">
        <v>1</v>
      </c>
      <c r="M14" t="b">
        <v>1</v>
      </c>
      <c r="N14" t="b">
        <f>E14=Table_10b!C8</f>
        <v>1</v>
      </c>
      <c r="O14" t="b">
        <f>F14=Table_10c!C8</f>
        <v>1</v>
      </c>
    </row>
    <row r="15" spans="1:15" x14ac:dyDescent="0.35">
      <c r="A15" t="str">
        <f t="shared" si="0"/>
        <v>wrpa72021/22</v>
      </c>
      <c r="B15" t="s">
        <v>30</v>
      </c>
      <c r="C15" t="s">
        <v>94</v>
      </c>
      <c r="D15">
        <v>7</v>
      </c>
      <c r="E15">
        <v>-24.159240052044929</v>
      </c>
      <c r="F15">
        <v>12.474907276381421</v>
      </c>
      <c r="G15">
        <v>36.634147328426351</v>
      </c>
      <c r="H15" t="b">
        <v>1</v>
      </c>
      <c r="I15" t="b">
        <f>G15=Table_10a!C9</f>
        <v>1</v>
      </c>
      <c r="J15" t="b">
        <v>1</v>
      </c>
      <c r="K15" t="b">
        <v>1</v>
      </c>
      <c r="L15" t="b">
        <v>1</v>
      </c>
      <c r="M15" t="b">
        <v>1</v>
      </c>
      <c r="N15" t="b">
        <f>E15=Table_10b!C9</f>
        <v>1</v>
      </c>
      <c r="O15" t="b">
        <f>F15=Table_10c!C9</f>
        <v>1</v>
      </c>
    </row>
    <row r="16" spans="1:15" x14ac:dyDescent="0.35">
      <c r="A16" t="str">
        <f t="shared" si="0"/>
        <v>wrpa82021/22</v>
      </c>
      <c r="B16" t="s">
        <v>30</v>
      </c>
      <c r="C16" t="s">
        <v>94</v>
      </c>
      <c r="D16">
        <v>8</v>
      </c>
      <c r="E16">
        <v>-21.08454309328296</v>
      </c>
      <c r="F16">
        <v>17.413567243566831</v>
      </c>
      <c r="G16">
        <v>38.498110336849798</v>
      </c>
      <c r="H16" t="b">
        <v>1</v>
      </c>
      <c r="I16" t="b">
        <f>G16=Table_10a!C10</f>
        <v>1</v>
      </c>
      <c r="J16" t="b">
        <v>1</v>
      </c>
      <c r="K16" t="b">
        <v>1</v>
      </c>
      <c r="L16" t="b">
        <v>1</v>
      </c>
      <c r="M16" t="b">
        <v>1</v>
      </c>
      <c r="N16" t="b">
        <f>E16=Table_10b!C10</f>
        <v>1</v>
      </c>
      <c r="O16" t="b">
        <f>F16=Table_10c!C10</f>
        <v>1</v>
      </c>
    </row>
    <row r="17" spans="1:15" x14ac:dyDescent="0.35">
      <c r="A17" t="str">
        <f t="shared" si="0"/>
        <v>wrpa92021/22</v>
      </c>
      <c r="B17" t="s">
        <v>30</v>
      </c>
      <c r="C17" t="s">
        <v>94</v>
      </c>
      <c r="D17">
        <v>9</v>
      </c>
      <c r="E17">
        <v>-20.827803808817141</v>
      </c>
      <c r="F17">
        <v>16.37808231440486</v>
      </c>
      <c r="G17">
        <v>37.205886123222008</v>
      </c>
      <c r="H17" t="b">
        <v>1</v>
      </c>
      <c r="I17" t="b">
        <f>G17=Table_10a!C11</f>
        <v>1</v>
      </c>
      <c r="J17" t="b">
        <v>1</v>
      </c>
      <c r="K17" t="b">
        <v>1</v>
      </c>
      <c r="L17" t="b">
        <v>1</v>
      </c>
      <c r="M17" t="b">
        <v>1</v>
      </c>
      <c r="N17" t="b">
        <f>E17=Table_10b!C11</f>
        <v>1</v>
      </c>
      <c r="O17" t="b">
        <f>F17=Table_10c!C11</f>
        <v>1</v>
      </c>
    </row>
    <row r="18" spans="1:15" x14ac:dyDescent="0.35">
      <c r="A18" t="str">
        <f t="shared" si="0"/>
        <v>wrpa22022/23</v>
      </c>
      <c r="B18" t="s">
        <v>30</v>
      </c>
      <c r="C18" t="s">
        <v>100</v>
      </c>
      <c r="D18">
        <v>2</v>
      </c>
      <c r="E18">
        <v>-11.66536157723684</v>
      </c>
      <c r="F18">
        <v>2.3905664059587308</v>
      </c>
      <c r="G18">
        <v>14.05592798319557</v>
      </c>
      <c r="H18" t="b">
        <v>1</v>
      </c>
      <c r="I18" t="b">
        <f>G18=Table_10a!D4</f>
        <v>1</v>
      </c>
      <c r="J18" t="b">
        <v>1</v>
      </c>
      <c r="K18" t="b">
        <v>1</v>
      </c>
      <c r="L18" t="b">
        <v>1</v>
      </c>
      <c r="M18" t="b">
        <v>1</v>
      </c>
      <c r="N18" t="b">
        <f>E18=Table_10b!D4</f>
        <v>1</v>
      </c>
      <c r="O18" t="b">
        <f>F18=Table_10c!D4</f>
        <v>1</v>
      </c>
    </row>
    <row r="19" spans="1:15" x14ac:dyDescent="0.35">
      <c r="A19" t="str">
        <f t="shared" si="0"/>
        <v>wrpa32022/23</v>
      </c>
      <c r="B19" t="s">
        <v>30</v>
      </c>
      <c r="C19" t="s">
        <v>100</v>
      </c>
      <c r="D19">
        <v>3</v>
      </c>
      <c r="E19">
        <v>-18.646757833473789</v>
      </c>
      <c r="F19">
        <v>3.6845245600759631</v>
      </c>
      <c r="G19">
        <v>22.331282393549749</v>
      </c>
      <c r="H19" t="b">
        <v>1</v>
      </c>
      <c r="I19" t="b">
        <f>G19=Table_10a!D5</f>
        <v>1</v>
      </c>
      <c r="J19" t="b">
        <v>1</v>
      </c>
      <c r="K19" t="b">
        <v>1</v>
      </c>
      <c r="L19" t="b">
        <v>1</v>
      </c>
      <c r="M19" t="b">
        <v>1</v>
      </c>
      <c r="N19" t="b">
        <f>E19=Table_10b!D5</f>
        <v>1</v>
      </c>
      <c r="O19" t="b">
        <f>F19=Table_10c!D5</f>
        <v>1</v>
      </c>
    </row>
    <row r="20" spans="1:15" x14ac:dyDescent="0.35">
      <c r="A20" t="str">
        <f t="shared" si="0"/>
        <v>wrpa42022/23</v>
      </c>
      <c r="B20" t="s">
        <v>30</v>
      </c>
      <c r="C20" t="s">
        <v>100</v>
      </c>
      <c r="D20">
        <v>4</v>
      </c>
      <c r="E20">
        <v>-17.30813511747613</v>
      </c>
      <c r="F20">
        <v>4.2713149721996251</v>
      </c>
      <c r="G20">
        <v>21.57945008967576</v>
      </c>
      <c r="H20" t="b">
        <v>1</v>
      </c>
      <c r="I20" t="b">
        <f>G20=Table_10a!D6</f>
        <v>1</v>
      </c>
      <c r="J20" t="b">
        <v>1</v>
      </c>
      <c r="K20" t="b">
        <v>1</v>
      </c>
      <c r="L20" t="b">
        <v>1</v>
      </c>
      <c r="M20" t="b">
        <v>1</v>
      </c>
      <c r="N20" t="b">
        <f>E20=Table_10b!D6</f>
        <v>1</v>
      </c>
      <c r="O20" t="b">
        <f>F20=Table_10c!D6</f>
        <v>1</v>
      </c>
    </row>
    <row r="21" spans="1:15" x14ac:dyDescent="0.35">
      <c r="A21" t="str">
        <f t="shared" si="0"/>
        <v>wrpa52022/23</v>
      </c>
      <c r="B21" t="s">
        <v>30</v>
      </c>
      <c r="C21" t="s">
        <v>100</v>
      </c>
      <c r="D21">
        <v>5</v>
      </c>
      <c r="E21">
        <v>-19.058434535130001</v>
      </c>
      <c r="F21">
        <v>3.1120809490289361</v>
      </c>
      <c r="G21">
        <v>22.17051548415893</v>
      </c>
      <c r="H21" t="b">
        <v>1</v>
      </c>
      <c r="I21" t="b">
        <f>G21=Table_10a!D7</f>
        <v>1</v>
      </c>
      <c r="J21" t="b">
        <v>1</v>
      </c>
      <c r="K21" t="b">
        <v>1</v>
      </c>
      <c r="L21" t="b">
        <v>1</v>
      </c>
      <c r="M21" t="b">
        <v>1</v>
      </c>
      <c r="N21" t="b">
        <f>E21=Table_10b!D7</f>
        <v>1</v>
      </c>
      <c r="O21" t="b">
        <f>F21=Table_10c!D7</f>
        <v>1</v>
      </c>
    </row>
    <row r="22" spans="1:15" x14ac:dyDescent="0.35">
      <c r="A22" t="str">
        <f t="shared" si="0"/>
        <v>wrpa62022/23</v>
      </c>
      <c r="B22" t="s">
        <v>30</v>
      </c>
      <c r="C22" t="s">
        <v>100</v>
      </c>
      <c r="D22">
        <v>6</v>
      </c>
      <c r="E22">
        <v>-24.191308917346579</v>
      </c>
      <c r="F22">
        <v>4.1334758838440369</v>
      </c>
      <c r="G22">
        <v>28.324784801190621</v>
      </c>
      <c r="H22" t="b">
        <v>1</v>
      </c>
      <c r="I22" t="b">
        <f>G22=Table_10a!D8</f>
        <v>1</v>
      </c>
      <c r="J22" t="b">
        <v>1</v>
      </c>
      <c r="K22" t="b">
        <v>1</v>
      </c>
      <c r="L22" t="b">
        <v>1</v>
      </c>
      <c r="M22" t="b">
        <v>1</v>
      </c>
      <c r="N22" t="b">
        <f>E22=Table_10b!D8</f>
        <v>1</v>
      </c>
      <c r="O22" t="b">
        <f>F22=Table_10c!D8</f>
        <v>1</v>
      </c>
    </row>
    <row r="23" spans="1:15" x14ac:dyDescent="0.35">
      <c r="A23" t="str">
        <f t="shared" si="0"/>
        <v>wrpa72022/23</v>
      </c>
      <c r="B23" t="s">
        <v>30</v>
      </c>
      <c r="C23" t="s">
        <v>100</v>
      </c>
      <c r="D23">
        <v>7</v>
      </c>
      <c r="E23">
        <v>-29.451610269996969</v>
      </c>
      <c r="F23">
        <v>5.0588123552508799</v>
      </c>
      <c r="G23">
        <v>34.510422625247848</v>
      </c>
      <c r="H23" t="b">
        <v>1</v>
      </c>
      <c r="I23" t="b">
        <f>G23=Table_10a!D9</f>
        <v>1</v>
      </c>
      <c r="J23" t="b">
        <v>1</v>
      </c>
      <c r="K23" t="b">
        <v>1</v>
      </c>
      <c r="L23" t="b">
        <v>1</v>
      </c>
      <c r="M23" t="b">
        <v>1</v>
      </c>
      <c r="N23" t="b">
        <f>E23=Table_10b!D9</f>
        <v>1</v>
      </c>
      <c r="O23" t="b">
        <f>F23=Table_10c!D9</f>
        <v>1</v>
      </c>
    </row>
    <row r="24" spans="1:15" x14ac:dyDescent="0.35">
      <c r="A24" t="str">
        <f t="shared" si="0"/>
        <v>wrpa82022/23</v>
      </c>
      <c r="B24" t="s">
        <v>30</v>
      </c>
      <c r="C24" t="s">
        <v>100</v>
      </c>
      <c r="D24">
        <v>8</v>
      </c>
      <c r="E24">
        <v>-33.315395047704882</v>
      </c>
      <c r="F24">
        <v>5.2261907006005544</v>
      </c>
      <c r="G24">
        <v>38.54158574830543</v>
      </c>
      <c r="H24" t="b">
        <v>1</v>
      </c>
      <c r="I24" t="b">
        <f>G24=Table_10a!D10</f>
        <v>1</v>
      </c>
      <c r="J24" t="b">
        <v>1</v>
      </c>
      <c r="K24" t="b">
        <v>1</v>
      </c>
      <c r="L24" t="b">
        <v>1</v>
      </c>
      <c r="M24" t="b">
        <v>1</v>
      </c>
      <c r="N24" t="b">
        <f>E24=Table_10b!D10</f>
        <v>1</v>
      </c>
      <c r="O24" t="b">
        <f>F24=Table_10c!D10</f>
        <v>1</v>
      </c>
    </row>
    <row r="25" spans="1:15" x14ac:dyDescent="0.35">
      <c r="A25" t="str">
        <f t="shared" si="0"/>
        <v>wrpa92022/23</v>
      </c>
      <c r="B25" t="s">
        <v>30</v>
      </c>
      <c r="C25" t="s">
        <v>100</v>
      </c>
      <c r="D25">
        <v>9</v>
      </c>
      <c r="E25">
        <v>-32.310637421269583</v>
      </c>
      <c r="F25">
        <v>4.4676283773572836</v>
      </c>
      <c r="G25">
        <v>36.778265798626862</v>
      </c>
      <c r="H25" t="b">
        <v>1</v>
      </c>
      <c r="I25" t="b">
        <f>G25=Table_10a!D11</f>
        <v>1</v>
      </c>
      <c r="J25" t="b">
        <v>1</v>
      </c>
      <c r="K25" t="b">
        <v>1</v>
      </c>
      <c r="L25" t="b">
        <v>1</v>
      </c>
      <c r="M25" t="b">
        <v>1</v>
      </c>
      <c r="N25" t="b">
        <f>E25=Table_10b!D11</f>
        <v>1</v>
      </c>
      <c r="O25" t="b">
        <f>F25=Table_10c!D11</f>
        <v>1</v>
      </c>
    </row>
    <row r="26" spans="1:15" x14ac:dyDescent="0.35">
      <c r="A26" t="str">
        <f t="shared" si="0"/>
        <v>wrpa22023/24</v>
      </c>
      <c r="B26" t="s">
        <v>30</v>
      </c>
      <c r="C26" t="s">
        <v>95</v>
      </c>
      <c r="D26">
        <v>2</v>
      </c>
      <c r="E26">
        <v>-19.277912820267279</v>
      </c>
      <c r="F26">
        <v>0.19730898328988031</v>
      </c>
      <c r="G26">
        <v>19.475221803557162</v>
      </c>
      <c r="H26" t="b">
        <v>1</v>
      </c>
      <c r="I26" t="b">
        <f>G26=Table_10a!E4</f>
        <v>1</v>
      </c>
      <c r="J26" t="b">
        <v>1</v>
      </c>
      <c r="K26" t="b">
        <v>1</v>
      </c>
      <c r="L26" t="b">
        <v>1</v>
      </c>
      <c r="M26" t="b">
        <v>1</v>
      </c>
      <c r="N26" t="b">
        <f>E26=Table_10b!E4</f>
        <v>1</v>
      </c>
      <c r="O26" t="b">
        <f>F26=Table_10c!E4</f>
        <v>1</v>
      </c>
    </row>
    <row r="27" spans="1:15" x14ac:dyDescent="0.35">
      <c r="A27" t="str">
        <f t="shared" si="0"/>
        <v>wrpa32023/24</v>
      </c>
      <c r="B27" t="s">
        <v>30</v>
      </c>
      <c r="C27" t="s">
        <v>95</v>
      </c>
      <c r="D27">
        <v>3</v>
      </c>
      <c r="E27">
        <v>-17.53930553892118</v>
      </c>
      <c r="F27">
        <v>7.0867624450246174</v>
      </c>
      <c r="G27">
        <v>24.626067983945791</v>
      </c>
      <c r="H27" t="b">
        <v>1</v>
      </c>
      <c r="I27" t="b">
        <f>G27=Table_10a!E5</f>
        <v>1</v>
      </c>
      <c r="J27" t="b">
        <v>1</v>
      </c>
      <c r="K27" t="b">
        <v>1</v>
      </c>
      <c r="L27" t="b">
        <v>1</v>
      </c>
      <c r="M27" t="b">
        <v>1</v>
      </c>
      <c r="N27" t="b">
        <f>E27=Table_10b!E5</f>
        <v>1</v>
      </c>
      <c r="O27" t="b">
        <f>F27=Table_10c!E5</f>
        <v>1</v>
      </c>
    </row>
    <row r="28" spans="1:15" x14ac:dyDescent="0.35">
      <c r="A28" t="str">
        <f t="shared" si="0"/>
        <v>wrpa42023/24</v>
      </c>
      <c r="B28" t="s">
        <v>30</v>
      </c>
      <c r="C28" t="s">
        <v>95</v>
      </c>
      <c r="D28">
        <v>4</v>
      </c>
      <c r="E28">
        <v>-16.81643501851952</v>
      </c>
      <c r="F28">
        <v>8.2409256966203586</v>
      </c>
      <c r="G28">
        <v>25.057360715139879</v>
      </c>
      <c r="H28" t="b">
        <v>1</v>
      </c>
      <c r="I28" t="b">
        <f>G28=Table_10a!E6</f>
        <v>1</v>
      </c>
      <c r="J28" t="b">
        <v>1</v>
      </c>
      <c r="K28" t="b">
        <v>1</v>
      </c>
      <c r="L28" t="b">
        <v>1</v>
      </c>
      <c r="M28" t="b">
        <v>1</v>
      </c>
      <c r="N28" t="b">
        <f>E28=Table_10b!E6</f>
        <v>1</v>
      </c>
      <c r="O28" t="b">
        <f>F28=Table_10c!E6</f>
        <v>1</v>
      </c>
    </row>
    <row r="29" spans="1:15" x14ac:dyDescent="0.35">
      <c r="A29" t="str">
        <f t="shared" si="0"/>
        <v>wrpa52023/24</v>
      </c>
      <c r="B29" t="s">
        <v>30</v>
      </c>
      <c r="C29" t="s">
        <v>95</v>
      </c>
      <c r="D29">
        <v>5</v>
      </c>
      <c r="E29">
        <v>-14.05731625848399</v>
      </c>
      <c r="F29">
        <v>9.5186660708191866</v>
      </c>
      <c r="G29">
        <v>23.57598232930318</v>
      </c>
      <c r="H29" t="b">
        <v>1</v>
      </c>
      <c r="I29" t="b">
        <f>G29=Table_10a!E7</f>
        <v>1</v>
      </c>
      <c r="J29" t="b">
        <v>1</v>
      </c>
      <c r="K29" t="b">
        <v>1</v>
      </c>
      <c r="L29" t="b">
        <v>1</v>
      </c>
      <c r="M29" t="b">
        <v>1</v>
      </c>
      <c r="N29" t="b">
        <f>E29=Table_10b!E7</f>
        <v>1</v>
      </c>
      <c r="O29" t="b">
        <f>F29=Table_10c!E7</f>
        <v>1</v>
      </c>
    </row>
    <row r="30" spans="1:15" x14ac:dyDescent="0.35">
      <c r="A30" t="str">
        <f t="shared" si="0"/>
        <v>wrpa62023/24</v>
      </c>
      <c r="B30" t="s">
        <v>30</v>
      </c>
      <c r="C30" t="s">
        <v>95</v>
      </c>
      <c r="D30">
        <v>6</v>
      </c>
      <c r="E30">
        <v>-20.78215782974868</v>
      </c>
      <c r="F30">
        <v>8.5388097311441342</v>
      </c>
      <c r="G30">
        <v>29.320967560892811</v>
      </c>
      <c r="H30" t="b">
        <v>1</v>
      </c>
      <c r="I30" t="b">
        <f>G30=Table_10a!E8</f>
        <v>1</v>
      </c>
      <c r="J30" t="b">
        <v>1</v>
      </c>
      <c r="K30" t="b">
        <v>1</v>
      </c>
      <c r="L30" t="b">
        <v>1</v>
      </c>
      <c r="M30" t="b">
        <v>1</v>
      </c>
      <c r="N30" t="b">
        <f>E30=Table_10b!E8</f>
        <v>1</v>
      </c>
      <c r="O30" t="b">
        <f>F30=Table_10c!E8</f>
        <v>1</v>
      </c>
    </row>
    <row r="31" spans="1:15" x14ac:dyDescent="0.35">
      <c r="A31" t="str">
        <f t="shared" si="0"/>
        <v>wrpa72023/24</v>
      </c>
      <c r="B31" t="s">
        <v>30</v>
      </c>
      <c r="C31" t="s">
        <v>95</v>
      </c>
      <c r="D31">
        <v>7</v>
      </c>
      <c r="E31">
        <v>-26.165649416701729</v>
      </c>
      <c r="F31">
        <v>6.3008249792091053</v>
      </c>
      <c r="G31">
        <v>32.466474395910843</v>
      </c>
      <c r="H31" t="b">
        <v>1</v>
      </c>
      <c r="I31" t="b">
        <f>G31=Table_10a!E9</f>
        <v>1</v>
      </c>
      <c r="J31" t="b">
        <v>1</v>
      </c>
      <c r="K31" t="b">
        <v>1</v>
      </c>
      <c r="L31" t="b">
        <v>1</v>
      </c>
      <c r="M31" t="b">
        <v>1</v>
      </c>
      <c r="N31" t="b">
        <f>E31=Table_10b!E9</f>
        <v>1</v>
      </c>
      <c r="O31" t="b">
        <f>F31=Table_10c!E9</f>
        <v>1</v>
      </c>
    </row>
    <row r="32" spans="1:15" x14ac:dyDescent="0.35">
      <c r="A32" t="str">
        <f t="shared" si="0"/>
        <v>wrpa82023/24</v>
      </c>
      <c r="B32" t="s">
        <v>30</v>
      </c>
      <c r="C32" t="s">
        <v>95</v>
      </c>
      <c r="D32">
        <v>8</v>
      </c>
      <c r="E32">
        <v>-30.286875348586001</v>
      </c>
      <c r="F32">
        <v>8.8450089974716164</v>
      </c>
      <c r="G32">
        <v>39.131884346057618</v>
      </c>
      <c r="H32" t="b">
        <v>1</v>
      </c>
      <c r="I32" t="b">
        <f>G32=Table_10a!E10</f>
        <v>1</v>
      </c>
      <c r="J32" t="b">
        <v>1</v>
      </c>
      <c r="K32" t="b">
        <v>1</v>
      </c>
      <c r="L32" t="b">
        <v>1</v>
      </c>
      <c r="M32" t="b">
        <v>1</v>
      </c>
      <c r="N32" t="b">
        <f>E32=Table_10b!E10</f>
        <v>1</v>
      </c>
      <c r="O32" t="b">
        <f>F32=Table_10c!E10</f>
        <v>1</v>
      </c>
    </row>
    <row r="33" spans="1:15" x14ac:dyDescent="0.35">
      <c r="A33" t="str">
        <f t="shared" si="0"/>
        <v>wrpa92023/24</v>
      </c>
      <c r="B33" t="s">
        <v>30</v>
      </c>
      <c r="C33" t="s">
        <v>95</v>
      </c>
      <c r="D33">
        <v>9</v>
      </c>
      <c r="E33">
        <v>-30.700231678565689</v>
      </c>
      <c r="F33">
        <v>6.3437179626228266</v>
      </c>
      <c r="G33">
        <v>37.043949641188519</v>
      </c>
      <c r="H33" t="b">
        <v>1</v>
      </c>
      <c r="I33" t="b">
        <f>G33=Table_10a!E11</f>
        <v>1</v>
      </c>
      <c r="J33" t="b">
        <v>1</v>
      </c>
      <c r="K33" t="b">
        <v>1</v>
      </c>
      <c r="L33" t="b">
        <v>1</v>
      </c>
      <c r="M33" t="b">
        <v>1</v>
      </c>
      <c r="N33" t="b">
        <f>E33=Table_10b!E11</f>
        <v>1</v>
      </c>
      <c r="O33" t="b">
        <f>F33=Table_10c!E11</f>
        <v>1</v>
      </c>
    </row>
    <row r="34" spans="1:15" x14ac:dyDescent="0.35">
      <c r="A34" t="str">
        <f t="shared" si="0"/>
        <v>wrpa22024/25</v>
      </c>
      <c r="B34" t="s">
        <v>30</v>
      </c>
      <c r="C34" t="s">
        <v>96</v>
      </c>
      <c r="D34">
        <v>2</v>
      </c>
      <c r="E34">
        <v>-25.488559361305359</v>
      </c>
      <c r="F34">
        <v>0.22767294272719199</v>
      </c>
      <c r="G34">
        <v>25.716232304032548</v>
      </c>
      <c r="H34" t="b">
        <v>1</v>
      </c>
      <c r="I34" t="b">
        <f>G34=Table_10a!F4</f>
        <v>1</v>
      </c>
      <c r="J34" t="b">
        <v>1</v>
      </c>
      <c r="K34" t="b">
        <v>1</v>
      </c>
      <c r="L34" t="b">
        <v>1</v>
      </c>
      <c r="M34" t="b">
        <v>1</v>
      </c>
      <c r="N34" t="b">
        <f>E34=Table_10b!F4</f>
        <v>1</v>
      </c>
      <c r="O34" t="b">
        <f>F34=Table_10c!F4</f>
        <v>1</v>
      </c>
    </row>
    <row r="35" spans="1:15" x14ac:dyDescent="0.35">
      <c r="A35" t="str">
        <f t="shared" si="0"/>
        <v>wrpa32024/25</v>
      </c>
      <c r="B35" t="s">
        <v>30</v>
      </c>
      <c r="C35" t="s">
        <v>96</v>
      </c>
      <c r="D35">
        <v>3</v>
      </c>
      <c r="E35">
        <v>-20.54087413382755</v>
      </c>
      <c r="F35">
        <v>14.62670148434052</v>
      </c>
      <c r="G35">
        <v>35.167575618168073</v>
      </c>
      <c r="H35" t="b">
        <v>1</v>
      </c>
      <c r="I35" t="b">
        <f>G35=Table_10a!F5</f>
        <v>1</v>
      </c>
      <c r="J35" t="b">
        <v>1</v>
      </c>
      <c r="K35" t="b">
        <v>1</v>
      </c>
      <c r="L35" t="b">
        <v>1</v>
      </c>
      <c r="M35" t="b">
        <v>1</v>
      </c>
      <c r="N35" t="b">
        <f>E35=Table_10b!F5</f>
        <v>1</v>
      </c>
      <c r="O35" t="b">
        <f>F35=Table_10c!F5</f>
        <v>1</v>
      </c>
    </row>
    <row r="36" spans="1:15" x14ac:dyDescent="0.35">
      <c r="A36" t="str">
        <f t="shared" si="0"/>
        <v>wrpa42024/25</v>
      </c>
      <c r="B36" t="s">
        <v>30</v>
      </c>
      <c r="C36" t="s">
        <v>96</v>
      </c>
      <c r="D36">
        <v>4</v>
      </c>
      <c r="E36">
        <v>-10.2079646387857</v>
      </c>
      <c r="F36">
        <v>23.271400081484511</v>
      </c>
      <c r="G36">
        <v>33.479364720270212</v>
      </c>
      <c r="H36" t="b">
        <v>1</v>
      </c>
      <c r="I36" t="b">
        <f>G36=Table_10a!F6</f>
        <v>1</v>
      </c>
      <c r="J36" t="b">
        <v>1</v>
      </c>
      <c r="K36" t="b">
        <v>1</v>
      </c>
      <c r="L36" t="b">
        <v>1</v>
      </c>
      <c r="M36" t="b">
        <v>1</v>
      </c>
      <c r="N36" t="b">
        <f>E36=Table_10b!F6</f>
        <v>1</v>
      </c>
      <c r="O36" t="b">
        <f>F36=Table_10c!F6</f>
        <v>1</v>
      </c>
    </row>
    <row r="37" spans="1:15" x14ac:dyDescent="0.35">
      <c r="A37" t="str">
        <f t="shared" si="0"/>
        <v>wrpa52024/25</v>
      </c>
      <c r="B37" t="s">
        <v>30</v>
      </c>
      <c r="C37" t="s">
        <v>96</v>
      </c>
      <c r="D37">
        <v>5</v>
      </c>
      <c r="E37">
        <v>-11.52748248758043</v>
      </c>
      <c r="F37">
        <v>16.59006545563356</v>
      </c>
      <c r="G37">
        <v>28.117547943213989</v>
      </c>
      <c r="H37" t="b">
        <v>1</v>
      </c>
      <c r="I37" t="b">
        <f>G37=Table_10a!F7</f>
        <v>1</v>
      </c>
      <c r="J37" t="b">
        <v>1</v>
      </c>
      <c r="K37" t="b">
        <v>1</v>
      </c>
      <c r="L37" t="b">
        <v>1</v>
      </c>
      <c r="M37" t="b">
        <v>1</v>
      </c>
      <c r="N37" t="b">
        <f>E37=Table_10b!F7</f>
        <v>1</v>
      </c>
      <c r="O37" t="b">
        <f>F37=Table_10c!F7</f>
        <v>1</v>
      </c>
    </row>
    <row r="38" spans="1:15" x14ac:dyDescent="0.35">
      <c r="A38" t="str">
        <f t="shared" si="0"/>
        <v>wrpa62024/25</v>
      </c>
      <c r="B38" t="s">
        <v>30</v>
      </c>
      <c r="C38" t="s">
        <v>96</v>
      </c>
      <c r="D38">
        <v>6</v>
      </c>
      <c r="E38">
        <v>-10.70740118955214</v>
      </c>
      <c r="F38">
        <v>20.2289728156859</v>
      </c>
      <c r="G38">
        <v>30.93637400523804</v>
      </c>
      <c r="H38" t="b">
        <v>1</v>
      </c>
      <c r="I38" t="b">
        <f>G38=Table_10a!F8</f>
        <v>1</v>
      </c>
      <c r="J38" t="b">
        <v>1</v>
      </c>
      <c r="K38" t="b">
        <v>1</v>
      </c>
      <c r="L38" t="b">
        <v>1</v>
      </c>
      <c r="M38" t="b">
        <v>1</v>
      </c>
      <c r="N38" t="b">
        <f>E38=Table_10b!F8</f>
        <v>1</v>
      </c>
      <c r="O38" t="b">
        <f>F38=Table_10c!F8</f>
        <v>1</v>
      </c>
    </row>
    <row r="39" spans="1:15" x14ac:dyDescent="0.35">
      <c r="A39" t="str">
        <f t="shared" si="0"/>
        <v>wrpa72024/25</v>
      </c>
      <c r="B39" t="s">
        <v>30</v>
      </c>
      <c r="C39" t="s">
        <v>96</v>
      </c>
      <c r="D39">
        <v>7</v>
      </c>
      <c r="E39">
        <v>-15.344896612334001</v>
      </c>
      <c r="F39">
        <v>25.735114423237889</v>
      </c>
      <c r="G39">
        <v>41.080011035571893</v>
      </c>
      <c r="H39" t="b">
        <v>1</v>
      </c>
      <c r="I39" t="b">
        <f>G39=Table_10a!F9</f>
        <v>1</v>
      </c>
      <c r="J39" t="b">
        <v>1</v>
      </c>
      <c r="K39" t="b">
        <v>1</v>
      </c>
      <c r="L39" t="b">
        <v>1</v>
      </c>
      <c r="M39" t="b">
        <v>1</v>
      </c>
      <c r="N39" t="b">
        <f>E39=Table_10b!F9</f>
        <v>1</v>
      </c>
      <c r="O39" t="b">
        <f>F39=Table_10c!F9</f>
        <v>1</v>
      </c>
    </row>
    <row r="40" spans="1:15" x14ac:dyDescent="0.35">
      <c r="A40" t="str">
        <f t="shared" si="0"/>
        <v>wrpa82024/25</v>
      </c>
      <c r="B40" t="s">
        <v>30</v>
      </c>
      <c r="C40" t="s">
        <v>96</v>
      </c>
      <c r="D40">
        <v>8</v>
      </c>
      <c r="E40">
        <v>-21.23657480054429</v>
      </c>
      <c r="F40">
        <v>24.136083701561759</v>
      </c>
      <c r="G40">
        <v>45.372658502106049</v>
      </c>
      <c r="H40" t="b">
        <v>1</v>
      </c>
      <c r="I40" t="b">
        <f>G40=Table_10a!F10</f>
        <v>1</v>
      </c>
      <c r="J40" t="b">
        <v>1</v>
      </c>
      <c r="K40" t="b">
        <v>1</v>
      </c>
      <c r="L40" t="b">
        <v>1</v>
      </c>
      <c r="M40" t="b">
        <v>1</v>
      </c>
      <c r="N40" t="b">
        <f>E40=Table_10b!F10</f>
        <v>1</v>
      </c>
      <c r="O40" t="b">
        <f>F40=Table_10c!F10</f>
        <v>1</v>
      </c>
    </row>
    <row r="41" spans="1:15" x14ac:dyDescent="0.35">
      <c r="A41" t="str">
        <f t="shared" si="0"/>
        <v>wrpa92024/25</v>
      </c>
      <c r="B41" t="s">
        <v>30</v>
      </c>
      <c r="C41" t="s">
        <v>96</v>
      </c>
      <c r="D41">
        <v>9</v>
      </c>
      <c r="E41">
        <v>-14.22764519666563</v>
      </c>
      <c r="F41">
        <v>22.366182451915559</v>
      </c>
      <c r="G41">
        <v>36.593827648581183</v>
      </c>
      <c r="H41" t="b">
        <v>1</v>
      </c>
      <c r="I41" t="b">
        <f>G41=Table_10a!F11</f>
        <v>1</v>
      </c>
      <c r="J41" t="b">
        <v>1</v>
      </c>
      <c r="K41" t="b">
        <v>1</v>
      </c>
      <c r="L41" t="b">
        <v>1</v>
      </c>
      <c r="M41" t="b">
        <v>1</v>
      </c>
      <c r="N41" t="b">
        <f>E41=Table_10b!F11</f>
        <v>1</v>
      </c>
      <c r="O41" t="b">
        <f>F41=Table_10c!F11</f>
        <v>1</v>
      </c>
    </row>
    <row r="42" spans="1:15" x14ac:dyDescent="0.35">
      <c r="A42" t="str">
        <f t="shared" si="0"/>
        <v>erpa22020/21</v>
      </c>
      <c r="B42" t="s">
        <v>27</v>
      </c>
      <c r="C42" t="s">
        <v>93</v>
      </c>
      <c r="D42">
        <v>2</v>
      </c>
      <c r="E42">
        <v>-5.1886755203314152</v>
      </c>
      <c r="F42">
        <v>5.438387319728041</v>
      </c>
      <c r="G42">
        <v>10.627062840059461</v>
      </c>
      <c r="H42" t="b">
        <v>1</v>
      </c>
      <c r="I42" t="b">
        <f>G42=Table_11a!B4</f>
        <v>1</v>
      </c>
      <c r="J42" t="b">
        <v>1</v>
      </c>
      <c r="K42" t="b">
        <v>1</v>
      </c>
      <c r="L42" t="b">
        <v>1</v>
      </c>
      <c r="M42" t="b">
        <v>1</v>
      </c>
      <c r="N42" t="b">
        <f>E42=Table_11b!B4</f>
        <v>1</v>
      </c>
      <c r="O42" t="b">
        <f>F42=Table_11c!B4</f>
        <v>1</v>
      </c>
    </row>
    <row r="43" spans="1:15" x14ac:dyDescent="0.35">
      <c r="A43" t="str">
        <f t="shared" si="0"/>
        <v>erpa32020/21</v>
      </c>
      <c r="B43" t="s">
        <v>27</v>
      </c>
      <c r="C43" t="s">
        <v>93</v>
      </c>
      <c r="D43">
        <v>3</v>
      </c>
      <c r="E43">
        <v>-6.133920924895504</v>
      </c>
      <c r="F43">
        <v>6.1418479135957291</v>
      </c>
      <c r="G43">
        <v>12.27576883849123</v>
      </c>
      <c r="H43" t="b">
        <v>1</v>
      </c>
      <c r="I43" t="b">
        <f>G43=Table_11a!B5</f>
        <v>1</v>
      </c>
      <c r="J43" t="b">
        <v>1</v>
      </c>
      <c r="K43" t="b">
        <v>1</v>
      </c>
      <c r="L43" t="b">
        <v>1</v>
      </c>
      <c r="M43" t="b">
        <v>1</v>
      </c>
      <c r="N43" t="b">
        <f>E43=Table_11b!B5</f>
        <v>1</v>
      </c>
      <c r="O43" t="b">
        <f>F43=Table_11c!B5</f>
        <v>1</v>
      </c>
    </row>
    <row r="44" spans="1:15" x14ac:dyDescent="0.35">
      <c r="A44" t="str">
        <f t="shared" si="0"/>
        <v>erpa42020/21</v>
      </c>
      <c r="B44" t="s">
        <v>27</v>
      </c>
      <c r="C44" t="s">
        <v>93</v>
      </c>
      <c r="D44">
        <v>4</v>
      </c>
      <c r="E44">
        <v>-6.7586113461706709</v>
      </c>
      <c r="F44">
        <v>6.753361285852149</v>
      </c>
      <c r="G44">
        <v>13.51197263202282</v>
      </c>
      <c r="H44" t="b">
        <v>1</v>
      </c>
      <c r="I44" t="b">
        <f>G44=Table_11a!B6</f>
        <v>1</v>
      </c>
      <c r="J44" t="b">
        <v>1</v>
      </c>
      <c r="K44" t="b">
        <v>1</v>
      </c>
      <c r="L44" t="b">
        <v>1</v>
      </c>
      <c r="M44" t="b">
        <v>1</v>
      </c>
      <c r="N44" t="b">
        <f>E44=Table_11b!B6</f>
        <v>1</v>
      </c>
      <c r="O44" t="b">
        <f>F44=Table_11c!B6</f>
        <v>1</v>
      </c>
    </row>
    <row r="45" spans="1:15" x14ac:dyDescent="0.35">
      <c r="A45" t="str">
        <f t="shared" si="0"/>
        <v>erpa52020/21</v>
      </c>
      <c r="B45" t="s">
        <v>27</v>
      </c>
      <c r="C45" t="s">
        <v>93</v>
      </c>
      <c r="D45">
        <v>5</v>
      </c>
      <c r="E45">
        <v>-8.7220900335064293</v>
      </c>
      <c r="F45">
        <v>7.0647565465442677</v>
      </c>
      <c r="G45">
        <v>15.7868465800507</v>
      </c>
      <c r="H45" t="b">
        <v>1</v>
      </c>
      <c r="I45" t="b">
        <f>G45=Table_11a!B7</f>
        <v>1</v>
      </c>
      <c r="J45" t="b">
        <v>1</v>
      </c>
      <c r="K45" t="b">
        <v>1</v>
      </c>
      <c r="L45" t="b">
        <v>1</v>
      </c>
      <c r="M45" t="b">
        <v>1</v>
      </c>
      <c r="N45" t="b">
        <f>E45=Table_11b!B7</f>
        <v>1</v>
      </c>
      <c r="O45" t="b">
        <f>F45=Table_11c!B7</f>
        <v>1</v>
      </c>
    </row>
    <row r="46" spans="1:15" x14ac:dyDescent="0.35">
      <c r="A46" t="str">
        <f t="shared" si="0"/>
        <v>erpa62020/21</v>
      </c>
      <c r="B46" t="s">
        <v>27</v>
      </c>
      <c r="C46" t="s">
        <v>93</v>
      </c>
      <c r="D46">
        <v>6</v>
      </c>
      <c r="E46">
        <v>-14.712710990399261</v>
      </c>
      <c r="F46">
        <v>11.493615318335401</v>
      </c>
      <c r="G46">
        <v>26.20632630873466</v>
      </c>
      <c r="H46" t="b">
        <v>1</v>
      </c>
      <c r="I46" t="b">
        <f>G46=Table_11a!B8</f>
        <v>1</v>
      </c>
      <c r="J46" t="b">
        <v>1</v>
      </c>
      <c r="K46" t="b">
        <v>1</v>
      </c>
      <c r="L46" t="b">
        <v>1</v>
      </c>
      <c r="M46" t="b">
        <v>1</v>
      </c>
      <c r="N46" t="b">
        <f>E46=Table_11b!B8</f>
        <v>1</v>
      </c>
      <c r="O46" t="b">
        <f>F46=Table_11c!B8</f>
        <v>1</v>
      </c>
    </row>
    <row r="47" spans="1:15" x14ac:dyDescent="0.35">
      <c r="A47" t="str">
        <f t="shared" si="0"/>
        <v>erpa72020/21</v>
      </c>
      <c r="B47" t="s">
        <v>27</v>
      </c>
      <c r="C47" t="s">
        <v>93</v>
      </c>
      <c r="D47">
        <v>7</v>
      </c>
      <c r="E47">
        <v>-21.126536290876071</v>
      </c>
      <c r="F47">
        <v>21.07438384021626</v>
      </c>
      <c r="G47">
        <v>42.200920131092332</v>
      </c>
      <c r="H47" t="b">
        <v>1</v>
      </c>
      <c r="I47" t="b">
        <f>G47=Table_11a!B9</f>
        <v>1</v>
      </c>
      <c r="J47" t="b">
        <v>1</v>
      </c>
      <c r="K47" t="b">
        <v>1</v>
      </c>
      <c r="L47" t="b">
        <v>1</v>
      </c>
      <c r="M47" t="b">
        <v>1</v>
      </c>
      <c r="N47" t="b">
        <f>E47=Table_11b!B9</f>
        <v>1</v>
      </c>
      <c r="O47" t="b">
        <f>F47=Table_11c!B9</f>
        <v>1</v>
      </c>
    </row>
    <row r="48" spans="1:15" x14ac:dyDescent="0.35">
      <c r="A48" t="str">
        <f t="shared" si="0"/>
        <v>erpa82020/21</v>
      </c>
      <c r="B48" t="s">
        <v>27</v>
      </c>
      <c r="C48" t="s">
        <v>93</v>
      </c>
      <c r="D48">
        <v>8</v>
      </c>
      <c r="E48">
        <v>-14.11021925916477</v>
      </c>
      <c r="F48">
        <v>17.044780375632339</v>
      </c>
      <c r="G48">
        <v>31.154999634797111</v>
      </c>
      <c r="H48" t="b">
        <v>1</v>
      </c>
      <c r="I48" t="b">
        <f>G48=Table_11a!B10</f>
        <v>1</v>
      </c>
      <c r="J48" t="b">
        <v>1</v>
      </c>
      <c r="K48" t="b">
        <v>1</v>
      </c>
      <c r="L48" t="b">
        <v>1</v>
      </c>
      <c r="M48" t="b">
        <v>1</v>
      </c>
      <c r="N48" t="b">
        <f>E48=Table_11b!B10</f>
        <v>1</v>
      </c>
      <c r="O48" t="b">
        <f>F48=Table_11c!B10</f>
        <v>1</v>
      </c>
    </row>
    <row r="49" spans="1:15" x14ac:dyDescent="0.35">
      <c r="A49" t="str">
        <f t="shared" si="0"/>
        <v>erpa92020/21</v>
      </c>
      <c r="B49" t="s">
        <v>27</v>
      </c>
      <c r="C49" t="s">
        <v>93</v>
      </c>
      <c r="D49">
        <v>9</v>
      </c>
      <c r="E49">
        <v>-12.810331922569411</v>
      </c>
      <c r="F49">
        <v>17.270688133380801</v>
      </c>
      <c r="G49">
        <v>30.081020055950209</v>
      </c>
      <c r="H49" t="b">
        <v>1</v>
      </c>
      <c r="I49" t="b">
        <f>G49=Table_11a!B11</f>
        <v>1</v>
      </c>
      <c r="J49" t="b">
        <v>1</v>
      </c>
      <c r="K49" t="b">
        <v>1</v>
      </c>
      <c r="L49" t="b">
        <v>1</v>
      </c>
      <c r="M49" t="b">
        <v>1</v>
      </c>
      <c r="N49" t="b">
        <f>E49=Table_11b!B11</f>
        <v>1</v>
      </c>
      <c r="O49" t="b">
        <f>F49=Table_11c!B11</f>
        <v>1</v>
      </c>
    </row>
    <row r="50" spans="1:15" x14ac:dyDescent="0.35">
      <c r="A50" t="str">
        <f t="shared" si="0"/>
        <v>erpa22021/22</v>
      </c>
      <c r="B50" t="s">
        <v>27</v>
      </c>
      <c r="C50" t="s">
        <v>94</v>
      </c>
      <c r="D50">
        <v>2</v>
      </c>
      <c r="E50">
        <v>-2.740201467284419</v>
      </c>
      <c r="F50">
        <v>5.5868008237772573</v>
      </c>
      <c r="G50">
        <v>8.3270022910616763</v>
      </c>
      <c r="H50" t="b">
        <v>1</v>
      </c>
      <c r="I50" t="b">
        <f>G50=Table_11a!C4</f>
        <v>1</v>
      </c>
      <c r="J50" t="b">
        <v>1</v>
      </c>
      <c r="K50" t="b">
        <v>1</v>
      </c>
      <c r="L50" t="b">
        <v>1</v>
      </c>
      <c r="M50" t="b">
        <v>1</v>
      </c>
      <c r="N50" t="b">
        <f>E50=Table_11b!C4</f>
        <v>1</v>
      </c>
      <c r="O50" t="b">
        <f>F50=Table_11c!C4</f>
        <v>1</v>
      </c>
    </row>
    <row r="51" spans="1:15" x14ac:dyDescent="0.35">
      <c r="A51" t="str">
        <f t="shared" si="0"/>
        <v>erpa32021/22</v>
      </c>
      <c r="B51" t="s">
        <v>27</v>
      </c>
      <c r="C51" t="s">
        <v>94</v>
      </c>
      <c r="D51">
        <v>3</v>
      </c>
      <c r="E51">
        <v>-5.5720661946313657</v>
      </c>
      <c r="F51">
        <v>5.9390662340010056</v>
      </c>
      <c r="G51">
        <v>11.51113242863237</v>
      </c>
      <c r="H51" t="b">
        <v>1</v>
      </c>
      <c r="I51" t="b">
        <f>G51=Table_11a!C5</f>
        <v>1</v>
      </c>
      <c r="J51" t="b">
        <v>1</v>
      </c>
      <c r="K51" t="b">
        <v>1</v>
      </c>
      <c r="L51" t="b">
        <v>1</v>
      </c>
      <c r="M51" t="b">
        <v>1</v>
      </c>
      <c r="N51" t="b">
        <f>E51=Table_11b!C5</f>
        <v>1</v>
      </c>
      <c r="O51" t="b">
        <f>F51=Table_11c!C5</f>
        <v>1</v>
      </c>
    </row>
    <row r="52" spans="1:15" x14ac:dyDescent="0.35">
      <c r="A52" t="str">
        <f t="shared" si="0"/>
        <v>erpa42021/22</v>
      </c>
      <c r="B52" t="s">
        <v>27</v>
      </c>
      <c r="C52" t="s">
        <v>94</v>
      </c>
      <c r="D52">
        <v>4</v>
      </c>
      <c r="E52">
        <v>-6.7651904612128018</v>
      </c>
      <c r="F52">
        <v>5.2192510434376684</v>
      </c>
      <c r="G52">
        <v>11.984441504650469</v>
      </c>
      <c r="H52" t="b">
        <v>1</v>
      </c>
      <c r="I52" t="b">
        <f>G52=Table_11a!C6</f>
        <v>1</v>
      </c>
      <c r="J52" t="b">
        <v>1</v>
      </c>
      <c r="K52" t="b">
        <v>1</v>
      </c>
      <c r="L52" t="b">
        <v>1</v>
      </c>
      <c r="M52" t="b">
        <v>1</v>
      </c>
      <c r="N52" t="b">
        <f>E52=Table_11b!C6</f>
        <v>1</v>
      </c>
      <c r="O52" t="b">
        <f>F52=Table_11c!C6</f>
        <v>1</v>
      </c>
    </row>
    <row r="53" spans="1:15" x14ac:dyDescent="0.35">
      <c r="A53" t="str">
        <f t="shared" si="0"/>
        <v>erpa52021/22</v>
      </c>
      <c r="B53" t="s">
        <v>27</v>
      </c>
      <c r="C53" t="s">
        <v>94</v>
      </c>
      <c r="D53">
        <v>5</v>
      </c>
      <c r="E53">
        <v>-8.5050234372738984</v>
      </c>
      <c r="F53">
        <v>5.4076594148001416</v>
      </c>
      <c r="G53">
        <v>13.91268285207404</v>
      </c>
      <c r="H53" t="b">
        <v>1</v>
      </c>
      <c r="I53" t="b">
        <f>G53=Table_11a!C7</f>
        <v>1</v>
      </c>
      <c r="J53" t="b">
        <v>1</v>
      </c>
      <c r="K53" t="b">
        <v>1</v>
      </c>
      <c r="L53" t="b">
        <v>1</v>
      </c>
      <c r="M53" t="b">
        <v>1</v>
      </c>
      <c r="N53" t="b">
        <f>E53=Table_11b!C7</f>
        <v>1</v>
      </c>
      <c r="O53" t="b">
        <f>F53=Table_11c!C7</f>
        <v>1</v>
      </c>
    </row>
    <row r="54" spans="1:15" x14ac:dyDescent="0.35">
      <c r="A54" t="str">
        <f t="shared" si="0"/>
        <v>erpa62021/22</v>
      </c>
      <c r="B54" t="s">
        <v>27</v>
      </c>
      <c r="C54" t="s">
        <v>94</v>
      </c>
      <c r="D54">
        <v>6</v>
      </c>
      <c r="E54">
        <v>-17.96150548552378</v>
      </c>
      <c r="F54">
        <v>7.4977203493244033</v>
      </c>
      <c r="G54">
        <v>25.45922583484818</v>
      </c>
      <c r="H54" t="b">
        <v>1</v>
      </c>
      <c r="I54" t="b">
        <f>G54=Table_11a!C8</f>
        <v>1</v>
      </c>
      <c r="J54" t="b">
        <v>1</v>
      </c>
      <c r="K54" t="b">
        <v>1</v>
      </c>
      <c r="L54" t="b">
        <v>1</v>
      </c>
      <c r="M54" t="b">
        <v>1</v>
      </c>
      <c r="N54" t="b">
        <f>E54=Table_11b!C8</f>
        <v>1</v>
      </c>
      <c r="O54" t="b">
        <f>F54=Table_11c!C8</f>
        <v>1</v>
      </c>
    </row>
    <row r="55" spans="1:15" x14ac:dyDescent="0.35">
      <c r="A55" t="str">
        <f t="shared" si="0"/>
        <v>erpa72021/22</v>
      </c>
      <c r="B55" t="s">
        <v>27</v>
      </c>
      <c r="C55" t="s">
        <v>94</v>
      </c>
      <c r="D55">
        <v>7</v>
      </c>
      <c r="E55">
        <v>-29.412166441368029</v>
      </c>
      <c r="F55">
        <v>10.21661989022431</v>
      </c>
      <c r="G55">
        <v>39.628786331592337</v>
      </c>
      <c r="H55" t="b">
        <v>1</v>
      </c>
      <c r="I55" t="b">
        <f>G55=Table_11a!C9</f>
        <v>1</v>
      </c>
      <c r="J55" t="b">
        <v>1</v>
      </c>
      <c r="K55" t="b">
        <v>1</v>
      </c>
      <c r="L55" t="b">
        <v>1</v>
      </c>
      <c r="M55" t="b">
        <v>1</v>
      </c>
      <c r="N55" t="b">
        <f>E55=Table_11b!C9</f>
        <v>1</v>
      </c>
      <c r="O55" t="b">
        <f>F55=Table_11c!C9</f>
        <v>1</v>
      </c>
    </row>
    <row r="56" spans="1:15" x14ac:dyDescent="0.35">
      <c r="A56" t="str">
        <f t="shared" si="0"/>
        <v>erpa82021/22</v>
      </c>
      <c r="B56" t="s">
        <v>27</v>
      </c>
      <c r="C56" t="s">
        <v>94</v>
      </c>
      <c r="D56">
        <v>8</v>
      </c>
      <c r="E56">
        <v>-19.855884913002779</v>
      </c>
      <c r="F56">
        <v>9.4702282561882658</v>
      </c>
      <c r="G56">
        <v>29.32611316919105</v>
      </c>
      <c r="H56" t="b">
        <v>1</v>
      </c>
      <c r="I56" t="b">
        <f>G56=Table_11a!C10</f>
        <v>1</v>
      </c>
      <c r="J56" t="b">
        <v>1</v>
      </c>
      <c r="K56" t="b">
        <v>1</v>
      </c>
      <c r="L56" t="b">
        <v>1</v>
      </c>
      <c r="M56" t="b">
        <v>1</v>
      </c>
      <c r="N56" t="b">
        <f>E56=Table_11b!C10</f>
        <v>1</v>
      </c>
      <c r="O56" t="b">
        <f>F56=Table_11c!C10</f>
        <v>1</v>
      </c>
    </row>
    <row r="57" spans="1:15" x14ac:dyDescent="0.35">
      <c r="A57" t="str">
        <f t="shared" si="0"/>
        <v>erpa92021/22</v>
      </c>
      <c r="B57" t="s">
        <v>27</v>
      </c>
      <c r="C57" t="s">
        <v>94</v>
      </c>
      <c r="D57">
        <v>9</v>
      </c>
      <c r="E57">
        <v>-18.023347898613739</v>
      </c>
      <c r="F57">
        <v>10.19980676789538</v>
      </c>
      <c r="G57">
        <v>28.223154666509121</v>
      </c>
      <c r="H57" t="b">
        <v>1</v>
      </c>
      <c r="I57" t="b">
        <f>G57=Table_11a!C11</f>
        <v>1</v>
      </c>
      <c r="J57" t="b">
        <v>1</v>
      </c>
      <c r="K57" t="b">
        <v>1</v>
      </c>
      <c r="L57" t="b">
        <v>1</v>
      </c>
      <c r="M57" t="b">
        <v>1</v>
      </c>
      <c r="N57" t="b">
        <f>E57=Table_11b!C11</f>
        <v>1</v>
      </c>
      <c r="O57" t="b">
        <f>F57=Table_11c!C11</f>
        <v>1</v>
      </c>
    </row>
    <row r="58" spans="1:15" x14ac:dyDescent="0.35">
      <c r="A58" t="str">
        <f t="shared" si="0"/>
        <v>erpa22022/23</v>
      </c>
      <c r="B58" t="s">
        <v>27</v>
      </c>
      <c r="C58" t="s">
        <v>100</v>
      </c>
      <c r="D58">
        <v>2</v>
      </c>
      <c r="E58">
        <v>-8.4333124694347923</v>
      </c>
      <c r="F58">
        <v>2.5104765367212498</v>
      </c>
      <c r="G58">
        <v>10.94378900615604</v>
      </c>
      <c r="H58" t="b">
        <v>1</v>
      </c>
      <c r="I58" t="b">
        <f>G58=Table_11a!D4</f>
        <v>1</v>
      </c>
      <c r="J58" t="b">
        <v>1</v>
      </c>
      <c r="K58" t="b">
        <v>1</v>
      </c>
      <c r="L58" t="b">
        <v>1</v>
      </c>
      <c r="M58" t="b">
        <v>1</v>
      </c>
      <c r="N58" t="b">
        <f>E58=Table_11b!D4</f>
        <v>1</v>
      </c>
      <c r="O58" t="b">
        <f>F58=Table_11c!D4</f>
        <v>1</v>
      </c>
    </row>
    <row r="59" spans="1:15" x14ac:dyDescent="0.35">
      <c r="A59" t="str">
        <f t="shared" si="0"/>
        <v>erpa32022/23</v>
      </c>
      <c r="B59" t="s">
        <v>27</v>
      </c>
      <c r="C59" t="s">
        <v>100</v>
      </c>
      <c r="D59">
        <v>3</v>
      </c>
      <c r="E59">
        <v>-8.8254102254823756</v>
      </c>
      <c r="F59">
        <v>2.7864693197813</v>
      </c>
      <c r="G59">
        <v>11.61187954526368</v>
      </c>
      <c r="H59" t="b">
        <v>1</v>
      </c>
      <c r="I59" t="b">
        <f>G59=Table_11a!D5</f>
        <v>1</v>
      </c>
      <c r="J59" t="b">
        <v>1</v>
      </c>
      <c r="K59" t="b">
        <v>1</v>
      </c>
      <c r="L59" t="b">
        <v>1</v>
      </c>
      <c r="M59" t="b">
        <v>1</v>
      </c>
      <c r="N59" t="b">
        <f>E59=Table_11b!D5</f>
        <v>1</v>
      </c>
      <c r="O59" t="b">
        <f>F59=Table_11c!D5</f>
        <v>1</v>
      </c>
    </row>
    <row r="60" spans="1:15" x14ac:dyDescent="0.35">
      <c r="A60" t="str">
        <f t="shared" si="0"/>
        <v>erpa42022/23</v>
      </c>
      <c r="B60" t="s">
        <v>27</v>
      </c>
      <c r="C60" t="s">
        <v>100</v>
      </c>
      <c r="D60">
        <v>4</v>
      </c>
      <c r="E60">
        <v>-9.922609087591816</v>
      </c>
      <c r="F60">
        <v>3.113815240733063</v>
      </c>
      <c r="G60">
        <v>13.03642432832488</v>
      </c>
      <c r="H60" t="b">
        <v>1</v>
      </c>
      <c r="I60" t="b">
        <f>G60=Table_11a!D6</f>
        <v>1</v>
      </c>
      <c r="J60" t="b">
        <v>1</v>
      </c>
      <c r="K60" t="b">
        <v>1</v>
      </c>
      <c r="L60" t="b">
        <v>1</v>
      </c>
      <c r="M60" t="b">
        <v>1</v>
      </c>
      <c r="N60" t="b">
        <f>E60=Table_11b!D6</f>
        <v>1</v>
      </c>
      <c r="O60" t="b">
        <f>F60=Table_11c!D6</f>
        <v>1</v>
      </c>
    </row>
    <row r="61" spans="1:15" x14ac:dyDescent="0.35">
      <c r="A61" t="str">
        <f t="shared" si="0"/>
        <v>erpa52022/23</v>
      </c>
      <c r="B61" t="s">
        <v>27</v>
      </c>
      <c r="C61" t="s">
        <v>100</v>
      </c>
      <c r="D61">
        <v>5</v>
      </c>
      <c r="E61">
        <v>-12.02668880961309</v>
      </c>
      <c r="F61">
        <v>3.6261975403981901</v>
      </c>
      <c r="G61">
        <v>15.652886350011279</v>
      </c>
      <c r="H61" t="b">
        <v>1</v>
      </c>
      <c r="I61" t="b">
        <f>G61=Table_11a!D7</f>
        <v>1</v>
      </c>
      <c r="J61" t="b">
        <v>1</v>
      </c>
      <c r="K61" t="b">
        <v>1</v>
      </c>
      <c r="L61" t="b">
        <v>1</v>
      </c>
      <c r="M61" t="b">
        <v>1</v>
      </c>
      <c r="N61" t="b">
        <f>E61=Table_11b!D7</f>
        <v>1</v>
      </c>
      <c r="O61" t="b">
        <f>F61=Table_11c!D7</f>
        <v>1</v>
      </c>
    </row>
    <row r="62" spans="1:15" x14ac:dyDescent="0.35">
      <c r="A62" t="str">
        <f t="shared" si="0"/>
        <v>erpa62022/23</v>
      </c>
      <c r="B62" t="s">
        <v>27</v>
      </c>
      <c r="C62" t="s">
        <v>100</v>
      </c>
      <c r="D62">
        <v>6</v>
      </c>
      <c r="E62">
        <v>-19.359708538506968</v>
      </c>
      <c r="F62">
        <v>5.6995601636051294</v>
      </c>
      <c r="G62">
        <v>25.059268702112099</v>
      </c>
      <c r="H62" t="b">
        <v>1</v>
      </c>
      <c r="I62" t="b">
        <f>G62=Table_11a!D8</f>
        <v>1</v>
      </c>
      <c r="J62" t="b">
        <v>1</v>
      </c>
      <c r="K62" t="b">
        <v>1</v>
      </c>
      <c r="L62" t="b">
        <v>1</v>
      </c>
      <c r="M62" t="b">
        <v>1</v>
      </c>
      <c r="N62" t="b">
        <f>E62=Table_11b!D8</f>
        <v>1</v>
      </c>
      <c r="O62" t="b">
        <f>F62=Table_11c!D8</f>
        <v>1</v>
      </c>
    </row>
    <row r="63" spans="1:15" x14ac:dyDescent="0.35">
      <c r="A63" t="str">
        <f t="shared" si="0"/>
        <v>erpa72022/23</v>
      </c>
      <c r="B63" t="s">
        <v>27</v>
      </c>
      <c r="C63" t="s">
        <v>100</v>
      </c>
      <c r="D63">
        <v>7</v>
      </c>
      <c r="E63">
        <v>-31.74636446124974</v>
      </c>
      <c r="F63">
        <v>9.5024392796755688</v>
      </c>
      <c r="G63">
        <v>41.248803740925311</v>
      </c>
      <c r="H63" t="b">
        <v>1</v>
      </c>
      <c r="I63" t="b">
        <f>G63=Table_11a!D9</f>
        <v>1</v>
      </c>
      <c r="J63" t="b">
        <v>1</v>
      </c>
      <c r="K63" t="b">
        <v>1</v>
      </c>
      <c r="L63" t="b">
        <v>1</v>
      </c>
      <c r="M63" t="b">
        <v>1</v>
      </c>
      <c r="N63" t="b">
        <f>E63=Table_11b!D9</f>
        <v>1</v>
      </c>
      <c r="O63" t="b">
        <f>F63=Table_11c!D9</f>
        <v>1</v>
      </c>
    </row>
    <row r="64" spans="1:15" x14ac:dyDescent="0.35">
      <c r="A64" t="str">
        <f t="shared" si="0"/>
        <v>erpa82022/23</v>
      </c>
      <c r="B64" t="s">
        <v>27</v>
      </c>
      <c r="C64" t="s">
        <v>100</v>
      </c>
      <c r="D64">
        <v>8</v>
      </c>
      <c r="E64">
        <v>-25.922982278708979</v>
      </c>
      <c r="F64">
        <v>7.3890282018710156</v>
      </c>
      <c r="G64">
        <v>33.312010480579993</v>
      </c>
      <c r="H64" t="b">
        <v>1</v>
      </c>
      <c r="I64" t="b">
        <f>G64=Table_11a!D10</f>
        <v>1</v>
      </c>
      <c r="J64" t="b">
        <v>1</v>
      </c>
      <c r="K64" t="b">
        <v>1</v>
      </c>
      <c r="L64" t="b">
        <v>1</v>
      </c>
      <c r="M64" t="b">
        <v>1</v>
      </c>
      <c r="N64" t="b">
        <f>E64=Table_11b!D10</f>
        <v>1</v>
      </c>
      <c r="O64" t="b">
        <f>F64=Table_11c!D10</f>
        <v>1</v>
      </c>
    </row>
    <row r="65" spans="1:15" x14ac:dyDescent="0.35">
      <c r="A65" t="str">
        <f t="shared" si="0"/>
        <v>erpa92022/23</v>
      </c>
      <c r="B65" t="s">
        <v>27</v>
      </c>
      <c r="C65" t="s">
        <v>100</v>
      </c>
      <c r="D65">
        <v>9</v>
      </c>
      <c r="E65">
        <v>-23.56757330985544</v>
      </c>
      <c r="F65">
        <v>5.9076500837441293</v>
      </c>
      <c r="G65">
        <v>29.47522339359957</v>
      </c>
      <c r="H65" t="b">
        <v>1</v>
      </c>
      <c r="I65" t="b">
        <f>G65=Table_11a!D11</f>
        <v>1</v>
      </c>
      <c r="J65" t="b">
        <v>1</v>
      </c>
      <c r="K65" t="b">
        <v>1</v>
      </c>
      <c r="L65" t="b">
        <v>1</v>
      </c>
      <c r="M65" t="b">
        <v>1</v>
      </c>
      <c r="N65" t="b">
        <f>E65=Table_11b!D11</f>
        <v>1</v>
      </c>
      <c r="O65" t="b">
        <f>F65=Table_11c!D11</f>
        <v>1</v>
      </c>
    </row>
    <row r="66" spans="1:15" x14ac:dyDescent="0.35">
      <c r="A66" t="str">
        <f t="shared" si="0"/>
        <v>erpa22023/24</v>
      </c>
      <c r="B66" t="s">
        <v>27</v>
      </c>
      <c r="C66" t="s">
        <v>95</v>
      </c>
      <c r="D66">
        <v>2</v>
      </c>
      <c r="E66">
        <v>-5.9587328688843382</v>
      </c>
      <c r="F66">
        <v>4.9460826059633263</v>
      </c>
      <c r="G66">
        <v>10.904815474847659</v>
      </c>
      <c r="H66" t="b">
        <v>1</v>
      </c>
      <c r="I66" t="b">
        <f>G66=Table_11a!E4</f>
        <v>1</v>
      </c>
      <c r="J66" t="b">
        <v>1</v>
      </c>
      <c r="K66" t="b">
        <v>1</v>
      </c>
      <c r="L66" t="b">
        <v>1</v>
      </c>
      <c r="M66" t="b">
        <v>1</v>
      </c>
      <c r="N66" t="b">
        <f>E66=Table_11b!E4</f>
        <v>1</v>
      </c>
      <c r="O66" t="b">
        <f>F66=Table_11c!E4</f>
        <v>1</v>
      </c>
    </row>
    <row r="67" spans="1:15" x14ac:dyDescent="0.35">
      <c r="A67" t="str">
        <f t="shared" ref="A67:A130" si="1">B67&amp;D67&amp;LEFT(C67,4)&amp;"/"&amp;RIGHT(C67,2)</f>
        <v>erpa32023/24</v>
      </c>
      <c r="B67" t="s">
        <v>27</v>
      </c>
      <c r="C67" t="s">
        <v>95</v>
      </c>
      <c r="D67">
        <v>3</v>
      </c>
      <c r="E67">
        <v>-5.764529151919719</v>
      </c>
      <c r="F67">
        <v>6.7132352248583436</v>
      </c>
      <c r="G67">
        <v>12.47776437677806</v>
      </c>
      <c r="H67" t="b">
        <v>1</v>
      </c>
      <c r="I67" t="b">
        <f>G67=Table_11a!E5</f>
        <v>1</v>
      </c>
      <c r="J67" t="b">
        <v>1</v>
      </c>
      <c r="K67" t="b">
        <v>1</v>
      </c>
      <c r="L67" t="b">
        <v>1</v>
      </c>
      <c r="M67" t="b">
        <v>1</v>
      </c>
      <c r="N67" t="b">
        <f>E67=Table_11b!E5</f>
        <v>1</v>
      </c>
      <c r="O67" t="b">
        <f>F67=Table_11c!E5</f>
        <v>1</v>
      </c>
    </row>
    <row r="68" spans="1:15" x14ac:dyDescent="0.35">
      <c r="A68" t="str">
        <f t="shared" si="1"/>
        <v>erpa42023/24</v>
      </c>
      <c r="B68" t="s">
        <v>27</v>
      </c>
      <c r="C68" t="s">
        <v>95</v>
      </c>
      <c r="D68">
        <v>4</v>
      </c>
      <c r="E68">
        <v>-5.5828652992490619</v>
      </c>
      <c r="F68">
        <v>6.7465110233005108</v>
      </c>
      <c r="G68">
        <v>12.329376322549569</v>
      </c>
      <c r="H68" t="b">
        <v>1</v>
      </c>
      <c r="I68" t="b">
        <f>G68=Table_11a!E6</f>
        <v>1</v>
      </c>
      <c r="J68" t="b">
        <v>1</v>
      </c>
      <c r="K68" t="b">
        <v>1</v>
      </c>
      <c r="L68" t="b">
        <v>1</v>
      </c>
      <c r="M68" t="b">
        <v>1</v>
      </c>
      <c r="N68" t="b">
        <f>E68=Table_11b!E6</f>
        <v>1</v>
      </c>
      <c r="O68" t="b">
        <f>F68=Table_11c!E6</f>
        <v>1</v>
      </c>
    </row>
    <row r="69" spans="1:15" x14ac:dyDescent="0.35">
      <c r="A69" t="str">
        <f t="shared" si="1"/>
        <v>erpa52023/24</v>
      </c>
      <c r="B69" t="s">
        <v>27</v>
      </c>
      <c r="C69" t="s">
        <v>95</v>
      </c>
      <c r="D69">
        <v>5</v>
      </c>
      <c r="E69">
        <v>-7.7736197563583778</v>
      </c>
      <c r="F69">
        <v>6.4676371680613922</v>
      </c>
      <c r="G69">
        <v>14.241256924419771</v>
      </c>
      <c r="H69" t="b">
        <v>1</v>
      </c>
      <c r="I69" t="b">
        <f>G69=Table_11a!E7</f>
        <v>1</v>
      </c>
      <c r="J69" t="b">
        <v>1</v>
      </c>
      <c r="K69" t="b">
        <v>1</v>
      </c>
      <c r="L69" t="b">
        <v>1</v>
      </c>
      <c r="M69" t="b">
        <v>1</v>
      </c>
      <c r="N69" t="b">
        <f>E69=Table_11b!E7</f>
        <v>1</v>
      </c>
      <c r="O69" t="b">
        <f>F69=Table_11c!E7</f>
        <v>1</v>
      </c>
    </row>
    <row r="70" spans="1:15" x14ac:dyDescent="0.35">
      <c r="A70" t="str">
        <f t="shared" si="1"/>
        <v>erpa62023/24</v>
      </c>
      <c r="B70" t="s">
        <v>27</v>
      </c>
      <c r="C70" t="s">
        <v>95</v>
      </c>
      <c r="D70">
        <v>6</v>
      </c>
      <c r="E70">
        <v>-15.99606663708348</v>
      </c>
      <c r="F70">
        <v>8.8111838351982747</v>
      </c>
      <c r="G70">
        <v>24.807250472281751</v>
      </c>
      <c r="H70" t="b">
        <v>1</v>
      </c>
      <c r="I70" t="b">
        <f>G70=Table_11a!E8</f>
        <v>1</v>
      </c>
      <c r="J70" t="b">
        <v>1</v>
      </c>
      <c r="K70" t="b">
        <v>1</v>
      </c>
      <c r="L70" t="b">
        <v>1</v>
      </c>
      <c r="M70" t="b">
        <v>1</v>
      </c>
      <c r="N70" t="b">
        <f>E70=Table_11b!E8</f>
        <v>1</v>
      </c>
      <c r="O70" t="b">
        <f>F70=Table_11c!E8</f>
        <v>1</v>
      </c>
    </row>
    <row r="71" spans="1:15" x14ac:dyDescent="0.35">
      <c r="A71" t="str">
        <f t="shared" si="1"/>
        <v>erpa72023/24</v>
      </c>
      <c r="B71" t="s">
        <v>27</v>
      </c>
      <c r="C71" t="s">
        <v>95</v>
      </c>
      <c r="D71">
        <v>7</v>
      </c>
      <c r="E71">
        <v>-27.263964275056669</v>
      </c>
      <c r="F71">
        <v>12.16511895381583</v>
      </c>
      <c r="G71">
        <v>39.4290832288725</v>
      </c>
      <c r="H71" t="b">
        <v>1</v>
      </c>
      <c r="I71" t="b">
        <f>G71=Table_11a!E9</f>
        <v>1</v>
      </c>
      <c r="J71" t="b">
        <v>1</v>
      </c>
      <c r="K71" t="b">
        <v>1</v>
      </c>
      <c r="L71" t="b">
        <v>1</v>
      </c>
      <c r="M71" t="b">
        <v>1</v>
      </c>
      <c r="N71" t="b">
        <f>E71=Table_11b!E9</f>
        <v>1</v>
      </c>
      <c r="O71" t="b">
        <f>F71=Table_11c!E9</f>
        <v>1</v>
      </c>
    </row>
    <row r="72" spans="1:15" x14ac:dyDescent="0.35">
      <c r="A72" t="str">
        <f t="shared" si="1"/>
        <v>erpa82023/24</v>
      </c>
      <c r="B72" t="s">
        <v>27</v>
      </c>
      <c r="C72" t="s">
        <v>95</v>
      </c>
      <c r="D72">
        <v>8</v>
      </c>
      <c r="E72">
        <v>-22.37922924005154</v>
      </c>
      <c r="F72">
        <v>9.0166933904987161</v>
      </c>
      <c r="G72">
        <v>31.39592263055026</v>
      </c>
      <c r="H72" t="b">
        <v>1</v>
      </c>
      <c r="I72" t="b">
        <f>G72=Table_11a!E10</f>
        <v>1</v>
      </c>
      <c r="J72" t="b">
        <v>1</v>
      </c>
      <c r="K72" t="b">
        <v>1</v>
      </c>
      <c r="L72" t="b">
        <v>1</v>
      </c>
      <c r="M72" t="b">
        <v>1</v>
      </c>
      <c r="N72" t="b">
        <f>E72=Table_11b!E10</f>
        <v>1</v>
      </c>
      <c r="O72" t="b">
        <f>F72=Table_11c!E10</f>
        <v>1</v>
      </c>
    </row>
    <row r="73" spans="1:15" x14ac:dyDescent="0.35">
      <c r="A73" t="str">
        <f t="shared" si="1"/>
        <v>erpa92023/24</v>
      </c>
      <c r="B73" t="s">
        <v>27</v>
      </c>
      <c r="C73" t="s">
        <v>95</v>
      </c>
      <c r="D73">
        <v>9</v>
      </c>
      <c r="E73">
        <v>-24.11208448796091</v>
      </c>
      <c r="F73">
        <v>7.5577723042521558</v>
      </c>
      <c r="G73">
        <v>31.669856792213061</v>
      </c>
      <c r="H73" t="b">
        <v>1</v>
      </c>
      <c r="I73" t="b">
        <f>G73=Table_11a!E11</f>
        <v>1</v>
      </c>
      <c r="J73" t="b">
        <v>1</v>
      </c>
      <c r="K73" t="b">
        <v>1</v>
      </c>
      <c r="L73" t="b">
        <v>1</v>
      </c>
      <c r="M73" t="b">
        <v>1</v>
      </c>
      <c r="N73" t="b">
        <f>E73=Table_11b!E11</f>
        <v>1</v>
      </c>
      <c r="O73" t="b">
        <f>F73=Table_11c!E11</f>
        <v>1</v>
      </c>
    </row>
    <row r="74" spans="1:15" x14ac:dyDescent="0.35">
      <c r="A74" t="str">
        <f t="shared" si="1"/>
        <v>erpa22024/25</v>
      </c>
      <c r="B74" t="s">
        <v>27</v>
      </c>
      <c r="C74" t="s">
        <v>96</v>
      </c>
      <c r="D74">
        <v>2</v>
      </c>
      <c r="E74">
        <v>-8.9254167825304371</v>
      </c>
      <c r="F74">
        <v>6.660744473905746</v>
      </c>
      <c r="G74">
        <v>15.58616125643618</v>
      </c>
      <c r="H74" t="b">
        <v>1</v>
      </c>
      <c r="I74" t="b">
        <f>G74=Table_11a!F4</f>
        <v>1</v>
      </c>
      <c r="J74" t="b">
        <v>1</v>
      </c>
      <c r="K74" t="b">
        <v>1</v>
      </c>
      <c r="L74" t="b">
        <v>1</v>
      </c>
      <c r="M74" t="b">
        <v>1</v>
      </c>
      <c r="N74" t="b">
        <f>E74=Table_11b!F4</f>
        <v>1</v>
      </c>
      <c r="O74" t="b">
        <f>F74=Table_11c!F4</f>
        <v>1</v>
      </c>
    </row>
    <row r="75" spans="1:15" x14ac:dyDescent="0.35">
      <c r="A75" t="str">
        <f t="shared" si="1"/>
        <v>erpa32024/25</v>
      </c>
      <c r="B75" t="s">
        <v>27</v>
      </c>
      <c r="C75" t="s">
        <v>96</v>
      </c>
      <c r="D75">
        <v>3</v>
      </c>
      <c r="E75">
        <v>-3.8249636127670619</v>
      </c>
      <c r="F75">
        <v>10.97523553067132</v>
      </c>
      <c r="G75">
        <v>14.80019914343838</v>
      </c>
      <c r="H75" t="b">
        <v>1</v>
      </c>
      <c r="I75" t="b">
        <f>G75=Table_11a!F5</f>
        <v>1</v>
      </c>
      <c r="J75" t="b">
        <v>1</v>
      </c>
      <c r="K75" t="b">
        <v>1</v>
      </c>
      <c r="L75" t="b">
        <v>1</v>
      </c>
      <c r="M75" t="b">
        <v>1</v>
      </c>
      <c r="N75" t="b">
        <f>E75=Table_11b!F5</f>
        <v>1</v>
      </c>
      <c r="O75" t="b">
        <f>F75=Table_11c!F5</f>
        <v>1</v>
      </c>
    </row>
    <row r="76" spans="1:15" x14ac:dyDescent="0.35">
      <c r="A76" t="str">
        <f t="shared" si="1"/>
        <v>erpa42024/25</v>
      </c>
      <c r="B76" t="s">
        <v>27</v>
      </c>
      <c r="C76" t="s">
        <v>96</v>
      </c>
      <c r="D76">
        <v>4</v>
      </c>
      <c r="E76">
        <v>-1.3006295010896269</v>
      </c>
      <c r="F76">
        <v>15.507805862808929</v>
      </c>
      <c r="G76">
        <v>16.80843536389856</v>
      </c>
      <c r="H76" t="b">
        <v>1</v>
      </c>
      <c r="I76" t="b">
        <f>G76=Table_11a!F6</f>
        <v>1</v>
      </c>
      <c r="J76" t="b">
        <v>1</v>
      </c>
      <c r="K76" t="b">
        <v>1</v>
      </c>
      <c r="L76" t="b">
        <v>1</v>
      </c>
      <c r="M76" t="b">
        <v>1</v>
      </c>
      <c r="N76" t="b">
        <f>E76=Table_11b!F6</f>
        <v>1</v>
      </c>
      <c r="O76" t="b">
        <f>F76=Table_11c!F6</f>
        <v>1</v>
      </c>
    </row>
    <row r="77" spans="1:15" x14ac:dyDescent="0.35">
      <c r="A77" t="str">
        <f t="shared" si="1"/>
        <v>erpa52024/25</v>
      </c>
      <c r="B77" t="s">
        <v>27</v>
      </c>
      <c r="C77" t="s">
        <v>96</v>
      </c>
      <c r="D77">
        <v>5</v>
      </c>
      <c r="E77">
        <v>-5.3942490264566274</v>
      </c>
      <c r="F77">
        <v>11.475058060945861</v>
      </c>
      <c r="G77">
        <v>16.869307087402479</v>
      </c>
      <c r="H77" t="b">
        <v>1</v>
      </c>
      <c r="I77" t="b">
        <f>G77=Table_11a!F7</f>
        <v>1</v>
      </c>
      <c r="J77" t="b">
        <v>1</v>
      </c>
      <c r="K77" t="b">
        <v>1</v>
      </c>
      <c r="L77" t="b">
        <v>1</v>
      </c>
      <c r="M77" t="b">
        <v>1</v>
      </c>
      <c r="N77" t="b">
        <f>E77=Table_11b!F7</f>
        <v>1</v>
      </c>
      <c r="O77" t="b">
        <f>F77=Table_11c!F7</f>
        <v>1</v>
      </c>
    </row>
    <row r="78" spans="1:15" x14ac:dyDescent="0.35">
      <c r="A78" t="str">
        <f t="shared" si="1"/>
        <v>erpa62024/25</v>
      </c>
      <c r="B78" t="s">
        <v>27</v>
      </c>
      <c r="C78" t="s">
        <v>96</v>
      </c>
      <c r="D78">
        <v>6</v>
      </c>
      <c r="E78">
        <v>-7.4786914958711321</v>
      </c>
      <c r="F78">
        <v>18.892199731304519</v>
      </c>
      <c r="G78">
        <v>26.370891227175651</v>
      </c>
      <c r="H78" t="b">
        <v>1</v>
      </c>
      <c r="I78" t="b">
        <f>G78=Table_11a!F8</f>
        <v>1</v>
      </c>
      <c r="J78" t="b">
        <v>1</v>
      </c>
      <c r="K78" t="b">
        <v>1</v>
      </c>
      <c r="L78" t="b">
        <v>1</v>
      </c>
      <c r="M78" t="b">
        <v>1</v>
      </c>
      <c r="N78" t="b">
        <f>E78=Table_11b!F8</f>
        <v>1</v>
      </c>
      <c r="O78" t="b">
        <f>F78=Table_11c!F8</f>
        <v>1</v>
      </c>
    </row>
    <row r="79" spans="1:15" x14ac:dyDescent="0.35">
      <c r="A79" t="str">
        <f t="shared" si="1"/>
        <v>erpa72024/25</v>
      </c>
      <c r="B79" t="s">
        <v>27</v>
      </c>
      <c r="C79" t="s">
        <v>96</v>
      </c>
      <c r="D79">
        <v>7</v>
      </c>
      <c r="E79">
        <v>-16.19143209494003</v>
      </c>
      <c r="F79">
        <v>26.285435067095079</v>
      </c>
      <c r="G79">
        <v>42.476867162035113</v>
      </c>
      <c r="H79" t="b">
        <v>1</v>
      </c>
      <c r="I79" t="b">
        <f>G79=Table_11a!F9</f>
        <v>1</v>
      </c>
      <c r="J79" t="b">
        <v>1</v>
      </c>
      <c r="K79" t="b">
        <v>1</v>
      </c>
      <c r="L79" t="b">
        <v>1</v>
      </c>
      <c r="M79" t="b">
        <v>1</v>
      </c>
      <c r="N79" t="b">
        <f>E79=Table_11b!F9</f>
        <v>1</v>
      </c>
      <c r="O79" t="b">
        <f>F79=Table_11c!F9</f>
        <v>1</v>
      </c>
    </row>
    <row r="80" spans="1:15" x14ac:dyDescent="0.35">
      <c r="A80" t="str">
        <f t="shared" si="1"/>
        <v>erpa82024/25</v>
      </c>
      <c r="B80" t="s">
        <v>27</v>
      </c>
      <c r="C80" t="s">
        <v>96</v>
      </c>
      <c r="D80">
        <v>8</v>
      </c>
      <c r="E80">
        <v>-13.048113907306311</v>
      </c>
      <c r="F80">
        <v>18.886703655315952</v>
      </c>
      <c r="G80">
        <v>31.934817562622261</v>
      </c>
      <c r="H80" t="b">
        <v>1</v>
      </c>
      <c r="I80" t="b">
        <f>G80=Table_11a!F10</f>
        <v>1</v>
      </c>
      <c r="J80" t="b">
        <v>1</v>
      </c>
      <c r="K80" t="b">
        <v>1</v>
      </c>
      <c r="L80" t="b">
        <v>1</v>
      </c>
      <c r="M80" t="b">
        <v>1</v>
      </c>
      <c r="N80" t="b">
        <f>E80=Table_11b!F10</f>
        <v>1</v>
      </c>
      <c r="O80" t="b">
        <f>F80=Table_11c!F10</f>
        <v>1</v>
      </c>
    </row>
    <row r="81" spans="1:15" x14ac:dyDescent="0.35">
      <c r="A81" t="str">
        <f t="shared" si="1"/>
        <v>erpa92024/25</v>
      </c>
      <c r="B81" t="s">
        <v>27</v>
      </c>
      <c r="C81" t="s">
        <v>96</v>
      </c>
      <c r="D81">
        <v>9</v>
      </c>
      <c r="E81">
        <v>-13.870925731228899</v>
      </c>
      <c r="F81">
        <v>21.198051096604502</v>
      </c>
      <c r="G81">
        <v>35.068976827833403</v>
      </c>
      <c r="H81" t="b">
        <v>1</v>
      </c>
      <c r="I81" t="b">
        <f>G81=Table_11a!F11</f>
        <v>1</v>
      </c>
      <c r="J81" t="b">
        <v>1</v>
      </c>
      <c r="K81" t="b">
        <v>1</v>
      </c>
      <c r="L81" t="b">
        <v>1</v>
      </c>
      <c r="M81" t="b">
        <v>1</v>
      </c>
      <c r="N81" t="b">
        <f>E81=Table_11b!F11</f>
        <v>1</v>
      </c>
      <c r="O81" t="b">
        <f>F81=Table_11c!F11</f>
        <v>1</v>
      </c>
    </row>
    <row r="82" spans="1:15" x14ac:dyDescent="0.35">
      <c r="A82" t="str">
        <f t="shared" si="1"/>
        <v>ppa22018/19</v>
      </c>
      <c r="B82" t="s">
        <v>29</v>
      </c>
      <c r="C82" t="s">
        <v>101</v>
      </c>
      <c r="D82">
        <v>2</v>
      </c>
      <c r="E82">
        <v>-2.319245056360201</v>
      </c>
      <c r="F82">
        <v>9.0576995754100089</v>
      </c>
      <c r="G82">
        <v>11.376944631770209</v>
      </c>
      <c r="H82" t="b">
        <v>1</v>
      </c>
      <c r="I82" t="b">
        <f>G82=Table_9a!B4</f>
        <v>1</v>
      </c>
      <c r="J82" t="b">
        <v>1</v>
      </c>
      <c r="K82" t="b">
        <v>1</v>
      </c>
      <c r="L82" t="b">
        <v>1</v>
      </c>
      <c r="M82" t="b">
        <v>1</v>
      </c>
      <c r="N82" t="b">
        <f>E82=Table_9b!B4</f>
        <v>1</v>
      </c>
      <c r="O82" t="b">
        <f>F82=Table_9c!B4</f>
        <v>1</v>
      </c>
    </row>
    <row r="83" spans="1:15" x14ac:dyDescent="0.35">
      <c r="A83" t="str">
        <f t="shared" si="1"/>
        <v>ppa32018/19</v>
      </c>
      <c r="B83" t="s">
        <v>29</v>
      </c>
      <c r="C83" t="s">
        <v>101</v>
      </c>
      <c r="D83">
        <v>3</v>
      </c>
      <c r="E83">
        <v>-2.3544943391561399</v>
      </c>
      <c r="F83">
        <v>10.047591704310371</v>
      </c>
      <c r="G83">
        <v>12.402086043466509</v>
      </c>
      <c r="H83" t="b">
        <v>1</v>
      </c>
      <c r="I83" t="b">
        <f>G83=Table_9a!B5</f>
        <v>1</v>
      </c>
      <c r="J83" t="b">
        <v>1</v>
      </c>
      <c r="K83" t="b">
        <v>1</v>
      </c>
      <c r="L83" t="b">
        <v>1</v>
      </c>
      <c r="M83" t="b">
        <v>1</v>
      </c>
      <c r="N83" t="b">
        <f>E83=Table_9b!B5</f>
        <v>1</v>
      </c>
      <c r="O83" t="b">
        <f>F83=Table_9c!B5</f>
        <v>1</v>
      </c>
    </row>
    <row r="84" spans="1:15" x14ac:dyDescent="0.35">
      <c r="A84" t="str">
        <f t="shared" si="1"/>
        <v>ppa42018/19</v>
      </c>
      <c r="B84" t="s">
        <v>29</v>
      </c>
      <c r="C84" t="s">
        <v>101</v>
      </c>
      <c r="D84">
        <v>4</v>
      </c>
      <c r="E84">
        <v>-1.0193170692601039</v>
      </c>
      <c r="F84">
        <v>11.435464870182249</v>
      </c>
      <c r="G84">
        <v>12.45478193944235</v>
      </c>
      <c r="H84" t="b">
        <v>1</v>
      </c>
      <c r="I84" t="b">
        <f>G84=Table_9a!B6</f>
        <v>1</v>
      </c>
      <c r="J84" t="b">
        <v>1</v>
      </c>
      <c r="K84" t="b">
        <v>1</v>
      </c>
      <c r="L84" t="b">
        <v>1</v>
      </c>
      <c r="M84" t="b">
        <v>1</v>
      </c>
      <c r="N84" t="b">
        <f>E84=Table_9b!B6</f>
        <v>1</v>
      </c>
      <c r="O84" t="b">
        <f>F84=Table_9c!B6</f>
        <v>1</v>
      </c>
    </row>
    <row r="85" spans="1:15" x14ac:dyDescent="0.35">
      <c r="A85" t="str">
        <f t="shared" si="1"/>
        <v>ppa52018/19</v>
      </c>
      <c r="B85" t="s">
        <v>29</v>
      </c>
      <c r="C85" t="s">
        <v>101</v>
      </c>
      <c r="D85">
        <v>5</v>
      </c>
      <c r="E85">
        <v>-1.6434011827521171</v>
      </c>
      <c r="F85">
        <v>13.17999784480142</v>
      </c>
      <c r="G85">
        <v>14.82339902755354</v>
      </c>
      <c r="H85" t="b">
        <v>1</v>
      </c>
      <c r="I85" t="b">
        <f>G85=Table_9a!B7</f>
        <v>1</v>
      </c>
      <c r="J85" t="b">
        <v>1</v>
      </c>
      <c r="K85" t="b">
        <v>1</v>
      </c>
      <c r="L85" t="b">
        <v>1</v>
      </c>
      <c r="M85" t="b">
        <v>1</v>
      </c>
      <c r="N85" t="b">
        <f>E85=Table_9b!B7</f>
        <v>1</v>
      </c>
      <c r="O85" t="b">
        <f>F85=Table_9c!B7</f>
        <v>1</v>
      </c>
    </row>
    <row r="86" spans="1:15" x14ac:dyDescent="0.35">
      <c r="A86" t="str">
        <f t="shared" si="1"/>
        <v>ppa62018/19</v>
      </c>
      <c r="B86" t="s">
        <v>29</v>
      </c>
      <c r="C86" t="s">
        <v>101</v>
      </c>
      <c r="D86">
        <v>6</v>
      </c>
      <c r="E86">
        <v>-3.7430138992522468</v>
      </c>
      <c r="F86">
        <v>17.746568763623291</v>
      </c>
      <c r="G86">
        <v>21.489582662875542</v>
      </c>
      <c r="H86" t="b">
        <v>1</v>
      </c>
      <c r="I86" t="b">
        <f>G86=Table_9a!B8</f>
        <v>1</v>
      </c>
      <c r="J86" t="b">
        <v>1</v>
      </c>
      <c r="K86" t="b">
        <v>1</v>
      </c>
      <c r="L86" t="b">
        <v>1</v>
      </c>
      <c r="M86" t="b">
        <v>1</v>
      </c>
      <c r="N86" t="b">
        <f>E86=Table_9b!B8</f>
        <v>1</v>
      </c>
      <c r="O86" t="b">
        <f>F86=Table_9c!B8</f>
        <v>1</v>
      </c>
    </row>
    <row r="87" spans="1:15" x14ac:dyDescent="0.35">
      <c r="A87" t="str">
        <f t="shared" si="1"/>
        <v>ppa72018/19</v>
      </c>
      <c r="B87" t="s">
        <v>29</v>
      </c>
      <c r="C87" t="s">
        <v>101</v>
      </c>
      <c r="D87">
        <v>7</v>
      </c>
      <c r="E87">
        <v>-6.5368088827499538</v>
      </c>
      <c r="F87">
        <v>20.66581738699394</v>
      </c>
      <c r="G87">
        <v>27.202626269743899</v>
      </c>
      <c r="H87" t="b">
        <v>1</v>
      </c>
      <c r="I87" t="b">
        <f>G87=Table_9a!B9</f>
        <v>1</v>
      </c>
      <c r="J87" t="b">
        <v>1</v>
      </c>
      <c r="K87" t="b">
        <v>1</v>
      </c>
      <c r="L87" t="b">
        <v>1</v>
      </c>
      <c r="M87" t="b">
        <v>1</v>
      </c>
      <c r="N87" t="b">
        <f>E87=Table_9b!B9</f>
        <v>1</v>
      </c>
      <c r="O87" t="b">
        <f>F87=Table_9c!B9</f>
        <v>1</v>
      </c>
    </row>
    <row r="88" spans="1:15" x14ac:dyDescent="0.35">
      <c r="A88" t="str">
        <f t="shared" si="1"/>
        <v>ppa82018/19</v>
      </c>
      <c r="B88" t="s">
        <v>29</v>
      </c>
      <c r="C88" t="s">
        <v>101</v>
      </c>
      <c r="D88">
        <v>8</v>
      </c>
      <c r="E88">
        <v>-8.2081102255309162</v>
      </c>
      <c r="F88">
        <v>12.854564691068511</v>
      </c>
      <c r="G88">
        <v>21.06267491659942</v>
      </c>
      <c r="H88" t="b">
        <v>1</v>
      </c>
      <c r="I88" t="b">
        <f>G88=Table_9a!B10</f>
        <v>1</v>
      </c>
      <c r="J88" t="b">
        <v>1</v>
      </c>
      <c r="K88" t="b">
        <v>1</v>
      </c>
      <c r="L88" t="b">
        <v>1</v>
      </c>
      <c r="M88" t="b">
        <v>1</v>
      </c>
      <c r="N88" t="b">
        <f>E88=Table_9b!B10</f>
        <v>1</v>
      </c>
      <c r="O88" t="b">
        <f>F88=Table_9c!B10</f>
        <v>1</v>
      </c>
    </row>
    <row r="89" spans="1:15" x14ac:dyDescent="0.35">
      <c r="A89" t="str">
        <f t="shared" si="1"/>
        <v>ppa92018/19</v>
      </c>
      <c r="B89" t="s">
        <v>29</v>
      </c>
      <c r="C89" t="s">
        <v>101</v>
      </c>
      <c r="D89">
        <v>9</v>
      </c>
      <c r="E89">
        <v>-12.80702702590423</v>
      </c>
      <c r="F89">
        <v>10.402906256910089</v>
      </c>
      <c r="G89">
        <v>23.209933282814319</v>
      </c>
      <c r="H89" t="b">
        <v>1</v>
      </c>
      <c r="I89" t="b">
        <f>G89=Table_9a!B11</f>
        <v>1</v>
      </c>
      <c r="J89" t="b">
        <v>1</v>
      </c>
      <c r="K89" t="b">
        <v>1</v>
      </c>
      <c r="L89" t="b">
        <v>1</v>
      </c>
      <c r="M89" t="b">
        <v>1</v>
      </c>
      <c r="N89" t="b">
        <f>E89=Table_9b!B11</f>
        <v>1</v>
      </c>
      <c r="O89" t="b">
        <f>F89=Table_9c!B11</f>
        <v>1</v>
      </c>
    </row>
    <row r="90" spans="1:15" x14ac:dyDescent="0.35">
      <c r="A90" t="str">
        <f t="shared" si="1"/>
        <v>ppa22020/21</v>
      </c>
      <c r="B90" t="s">
        <v>29</v>
      </c>
      <c r="C90" t="s">
        <v>93</v>
      </c>
      <c r="D90">
        <v>2</v>
      </c>
      <c r="E90">
        <v>-7.3092636225776442</v>
      </c>
      <c r="F90">
        <v>3.641619080101294</v>
      </c>
      <c r="G90">
        <v>10.950882702678941</v>
      </c>
      <c r="H90" t="b">
        <v>1</v>
      </c>
      <c r="I90" t="b">
        <f>G90=Table_9a!C4</f>
        <v>1</v>
      </c>
      <c r="J90" t="b">
        <v>1</v>
      </c>
      <c r="K90" t="b">
        <v>1</v>
      </c>
      <c r="L90" t="b">
        <v>1</v>
      </c>
      <c r="M90" t="b">
        <v>1</v>
      </c>
      <c r="N90" t="b">
        <f>E90=Table_9b!C4</f>
        <v>1</v>
      </c>
      <c r="O90" t="b">
        <f>F90=Table_9c!C4</f>
        <v>1</v>
      </c>
    </row>
    <row r="91" spans="1:15" x14ac:dyDescent="0.35">
      <c r="A91" t="str">
        <f t="shared" si="1"/>
        <v>ppa32020/21</v>
      </c>
      <c r="B91" t="s">
        <v>29</v>
      </c>
      <c r="C91" t="s">
        <v>93</v>
      </c>
      <c r="D91">
        <v>3</v>
      </c>
      <c r="E91">
        <v>-9.5104054987353344</v>
      </c>
      <c r="F91">
        <v>3.2383307931773788</v>
      </c>
      <c r="G91">
        <v>12.74873629191271</v>
      </c>
      <c r="H91" t="b">
        <v>1</v>
      </c>
      <c r="I91" t="b">
        <f>G91=Table_9a!C5</f>
        <v>1</v>
      </c>
      <c r="J91" t="b">
        <v>1</v>
      </c>
      <c r="K91" t="b">
        <v>1</v>
      </c>
      <c r="L91" t="b">
        <v>1</v>
      </c>
      <c r="M91" t="b">
        <v>1</v>
      </c>
      <c r="N91" t="b">
        <f>E91=Table_9b!C5</f>
        <v>1</v>
      </c>
      <c r="O91" t="b">
        <f>F91=Table_9c!C5</f>
        <v>1</v>
      </c>
    </row>
    <row r="92" spans="1:15" x14ac:dyDescent="0.35">
      <c r="A92" t="str">
        <f t="shared" si="1"/>
        <v>ppa42020/21</v>
      </c>
      <c r="B92" t="s">
        <v>29</v>
      </c>
      <c r="C92" t="s">
        <v>93</v>
      </c>
      <c r="D92">
        <v>4</v>
      </c>
      <c r="E92">
        <v>-10.071272047846101</v>
      </c>
      <c r="F92">
        <v>3.581789950326467</v>
      </c>
      <c r="G92">
        <v>13.65306199817257</v>
      </c>
      <c r="H92" t="b">
        <v>1</v>
      </c>
      <c r="I92" t="b">
        <f>G92=Table_9a!C6</f>
        <v>1</v>
      </c>
      <c r="J92" t="b">
        <v>1</v>
      </c>
      <c r="K92" t="b">
        <v>1</v>
      </c>
      <c r="L92" t="b">
        <v>1</v>
      </c>
      <c r="M92" t="b">
        <v>1</v>
      </c>
      <c r="N92" t="b">
        <f>E92=Table_9b!C6</f>
        <v>1</v>
      </c>
      <c r="O92" t="b">
        <f>F92=Table_9c!C6</f>
        <v>1</v>
      </c>
    </row>
    <row r="93" spans="1:15" x14ac:dyDescent="0.35">
      <c r="A93" t="str">
        <f t="shared" si="1"/>
        <v>ppa52020/21</v>
      </c>
      <c r="B93" t="s">
        <v>29</v>
      </c>
      <c r="C93" t="s">
        <v>93</v>
      </c>
      <c r="D93">
        <v>5</v>
      </c>
      <c r="E93">
        <v>-11.650120253300731</v>
      </c>
      <c r="F93">
        <v>3.812163024038743</v>
      </c>
      <c r="G93">
        <v>15.46228327733947</v>
      </c>
      <c r="H93" t="b">
        <v>1</v>
      </c>
      <c r="I93" t="b">
        <f>G93=Table_9a!C7</f>
        <v>1</v>
      </c>
      <c r="J93" t="b">
        <v>1</v>
      </c>
      <c r="K93" t="b">
        <v>1</v>
      </c>
      <c r="L93" t="b">
        <v>1</v>
      </c>
      <c r="M93" t="b">
        <v>1</v>
      </c>
      <c r="N93" t="b">
        <f>E93=Table_9b!C7</f>
        <v>1</v>
      </c>
      <c r="O93" t="b">
        <f>F93=Table_9c!C7</f>
        <v>1</v>
      </c>
    </row>
    <row r="94" spans="1:15" x14ac:dyDescent="0.35">
      <c r="A94" t="str">
        <f t="shared" si="1"/>
        <v>ppa62020/21</v>
      </c>
      <c r="B94" t="s">
        <v>29</v>
      </c>
      <c r="C94" t="s">
        <v>93</v>
      </c>
      <c r="D94">
        <v>6</v>
      </c>
      <c r="E94">
        <v>-16.08820749604709</v>
      </c>
      <c r="F94">
        <v>6.3456871800867489</v>
      </c>
      <c r="G94">
        <v>22.433894676133839</v>
      </c>
      <c r="H94" t="b">
        <v>1</v>
      </c>
      <c r="I94" t="b">
        <f>G94=Table_9a!C8</f>
        <v>1</v>
      </c>
      <c r="J94" t="b">
        <v>1</v>
      </c>
      <c r="K94" t="b">
        <v>1</v>
      </c>
      <c r="L94" t="b">
        <v>1</v>
      </c>
      <c r="M94" t="b">
        <v>1</v>
      </c>
      <c r="N94" t="b">
        <f>E94=Table_9b!C8</f>
        <v>1</v>
      </c>
      <c r="O94" t="b">
        <f>F94=Table_9c!C8</f>
        <v>1</v>
      </c>
    </row>
    <row r="95" spans="1:15" x14ac:dyDescent="0.35">
      <c r="A95" t="str">
        <f t="shared" si="1"/>
        <v>ppa72020/21</v>
      </c>
      <c r="B95" t="s">
        <v>29</v>
      </c>
      <c r="C95" t="s">
        <v>93</v>
      </c>
      <c r="D95">
        <v>7</v>
      </c>
      <c r="E95">
        <v>-22.16033465953646</v>
      </c>
      <c r="F95">
        <v>6.4660498420806096</v>
      </c>
      <c r="G95">
        <v>28.626384501617071</v>
      </c>
      <c r="H95" t="b">
        <v>1</v>
      </c>
      <c r="I95" t="b">
        <f>G95=Table_9a!C9</f>
        <v>1</v>
      </c>
      <c r="J95" t="b">
        <v>1</v>
      </c>
      <c r="K95" t="b">
        <v>1</v>
      </c>
      <c r="L95" t="b">
        <v>1</v>
      </c>
      <c r="M95" t="b">
        <v>1</v>
      </c>
      <c r="N95" t="b">
        <f>E95=Table_9b!C9</f>
        <v>1</v>
      </c>
      <c r="O95" t="b">
        <f>F95=Table_9c!C9</f>
        <v>1</v>
      </c>
    </row>
    <row r="96" spans="1:15" x14ac:dyDescent="0.35">
      <c r="A96" t="str">
        <f t="shared" si="1"/>
        <v>ppa82020/21</v>
      </c>
      <c r="B96" t="s">
        <v>29</v>
      </c>
      <c r="C96" t="s">
        <v>93</v>
      </c>
      <c r="D96">
        <v>8</v>
      </c>
      <c r="E96">
        <v>-15.776747032396599</v>
      </c>
      <c r="F96">
        <v>5.6390344506866814</v>
      </c>
      <c r="G96">
        <v>21.415781483083279</v>
      </c>
      <c r="H96" t="b">
        <v>1</v>
      </c>
      <c r="I96" t="b">
        <f>G96=Table_9a!C10</f>
        <v>1</v>
      </c>
      <c r="J96" t="b">
        <v>1</v>
      </c>
      <c r="K96" t="b">
        <v>1</v>
      </c>
      <c r="L96" t="b">
        <v>1</v>
      </c>
      <c r="M96" t="b">
        <v>1</v>
      </c>
      <c r="N96" t="b">
        <f>E96=Table_9b!C10</f>
        <v>1</v>
      </c>
      <c r="O96" t="b">
        <f>F96=Table_9c!C10</f>
        <v>1</v>
      </c>
    </row>
    <row r="97" spans="1:15" x14ac:dyDescent="0.35">
      <c r="A97" t="str">
        <f t="shared" si="1"/>
        <v>ppa92020/21</v>
      </c>
      <c r="B97" t="s">
        <v>29</v>
      </c>
      <c r="C97" t="s">
        <v>93</v>
      </c>
      <c r="D97">
        <v>9</v>
      </c>
      <c r="E97">
        <v>-18.410183728587821</v>
      </c>
      <c r="F97">
        <v>5.6328165193136952</v>
      </c>
      <c r="G97">
        <v>24.043000247901521</v>
      </c>
      <c r="H97" t="b">
        <v>1</v>
      </c>
      <c r="I97" t="b">
        <f>G97=Table_9a!C11</f>
        <v>1</v>
      </c>
      <c r="J97" t="b">
        <v>1</v>
      </c>
      <c r="K97" t="b">
        <v>1</v>
      </c>
      <c r="L97" t="b">
        <v>1</v>
      </c>
      <c r="M97" t="b">
        <v>1</v>
      </c>
      <c r="N97" t="b">
        <f>E97=Table_9b!C11</f>
        <v>1</v>
      </c>
      <c r="O97" t="b">
        <f>F97=Table_9c!C11</f>
        <v>1</v>
      </c>
    </row>
    <row r="98" spans="1:15" x14ac:dyDescent="0.35">
      <c r="A98" t="str">
        <f t="shared" si="1"/>
        <v>ppa22021/22</v>
      </c>
      <c r="B98" t="s">
        <v>29</v>
      </c>
      <c r="C98" t="s">
        <v>94</v>
      </c>
      <c r="D98">
        <v>2</v>
      </c>
      <c r="E98">
        <v>-10.00567697199366</v>
      </c>
      <c r="F98">
        <v>0.92605978993933913</v>
      </c>
      <c r="G98">
        <v>10.931736761932999</v>
      </c>
      <c r="H98" t="b">
        <v>1</v>
      </c>
      <c r="I98" t="b">
        <f>G98=Table_9a!D4</f>
        <v>1</v>
      </c>
      <c r="J98" t="b">
        <v>1</v>
      </c>
      <c r="K98" t="b">
        <v>1</v>
      </c>
      <c r="L98" t="b">
        <v>1</v>
      </c>
      <c r="M98" t="b">
        <v>1</v>
      </c>
      <c r="N98" t="b">
        <f>E98=Table_9b!D4</f>
        <v>1</v>
      </c>
      <c r="O98" t="b">
        <f>F98=Table_9c!D4</f>
        <v>1</v>
      </c>
    </row>
    <row r="99" spans="1:15" x14ac:dyDescent="0.35">
      <c r="A99" t="str">
        <f t="shared" si="1"/>
        <v>ppa32021/22</v>
      </c>
      <c r="B99" t="s">
        <v>29</v>
      </c>
      <c r="C99" t="s">
        <v>94</v>
      </c>
      <c r="D99">
        <v>3</v>
      </c>
      <c r="E99">
        <v>-10.685929181250721</v>
      </c>
      <c r="F99">
        <v>0.88324628896216151</v>
      </c>
      <c r="G99">
        <v>11.56917547021289</v>
      </c>
      <c r="H99" t="b">
        <v>1</v>
      </c>
      <c r="I99" t="b">
        <f>G99=Table_9a!D5</f>
        <v>1</v>
      </c>
      <c r="J99" t="b">
        <v>1</v>
      </c>
      <c r="K99" t="b">
        <v>1</v>
      </c>
      <c r="L99" t="b">
        <v>1</v>
      </c>
      <c r="M99" t="b">
        <v>1</v>
      </c>
      <c r="N99" t="b">
        <f>E99=Table_9b!D5</f>
        <v>1</v>
      </c>
      <c r="O99" t="b">
        <f>F99=Table_9c!D5</f>
        <v>1</v>
      </c>
    </row>
    <row r="100" spans="1:15" x14ac:dyDescent="0.35">
      <c r="A100" t="str">
        <f t="shared" si="1"/>
        <v>ppa42021/22</v>
      </c>
      <c r="B100" t="s">
        <v>29</v>
      </c>
      <c r="C100" t="s">
        <v>94</v>
      </c>
      <c r="D100">
        <v>4</v>
      </c>
      <c r="E100">
        <v>-12.82889372422601</v>
      </c>
      <c r="F100">
        <v>0.83845872765244844</v>
      </c>
      <c r="G100">
        <v>13.667352451878459</v>
      </c>
      <c r="H100" t="b">
        <v>1</v>
      </c>
      <c r="I100" t="b">
        <f>G100=Table_9a!D6</f>
        <v>1</v>
      </c>
      <c r="J100" t="b">
        <v>1</v>
      </c>
      <c r="K100" t="b">
        <v>1</v>
      </c>
      <c r="L100" t="b">
        <v>1</v>
      </c>
      <c r="M100" t="b">
        <v>1</v>
      </c>
      <c r="N100" t="b">
        <f>E100=Table_9b!D6</f>
        <v>1</v>
      </c>
      <c r="O100" t="b">
        <f>F100=Table_9c!D6</f>
        <v>1</v>
      </c>
    </row>
    <row r="101" spans="1:15" x14ac:dyDescent="0.35">
      <c r="A101" t="str">
        <f t="shared" si="1"/>
        <v>ppa52021/22</v>
      </c>
      <c r="B101" t="s">
        <v>29</v>
      </c>
      <c r="C101" t="s">
        <v>94</v>
      </c>
      <c r="D101">
        <v>5</v>
      </c>
      <c r="E101">
        <v>-13.36156435499896</v>
      </c>
      <c r="F101">
        <v>1.727119267421962</v>
      </c>
      <c r="G101">
        <v>15.08868362242092</v>
      </c>
      <c r="H101" t="b">
        <v>1</v>
      </c>
      <c r="I101" t="b">
        <f>G101=Table_9a!D7</f>
        <v>1</v>
      </c>
      <c r="J101" t="b">
        <v>1</v>
      </c>
      <c r="K101" t="b">
        <v>1</v>
      </c>
      <c r="L101" t="b">
        <v>1</v>
      </c>
      <c r="M101" t="b">
        <v>1</v>
      </c>
      <c r="N101" t="b">
        <f>E101=Table_9b!D7</f>
        <v>1</v>
      </c>
      <c r="O101" t="b">
        <f>F101=Table_9c!D7</f>
        <v>1</v>
      </c>
    </row>
    <row r="102" spans="1:15" x14ac:dyDescent="0.35">
      <c r="A102" t="str">
        <f t="shared" si="1"/>
        <v>ppa62021/22</v>
      </c>
      <c r="B102" t="s">
        <v>29</v>
      </c>
      <c r="C102" t="s">
        <v>94</v>
      </c>
      <c r="D102">
        <v>6</v>
      </c>
      <c r="E102">
        <v>-20.14099331049178</v>
      </c>
      <c r="F102">
        <v>4.4241047884792906</v>
      </c>
      <c r="G102">
        <v>24.56509809897107</v>
      </c>
      <c r="H102" t="b">
        <v>1</v>
      </c>
      <c r="I102" t="b">
        <f>G102=Table_9a!D8</f>
        <v>1</v>
      </c>
      <c r="J102" t="b">
        <v>1</v>
      </c>
      <c r="K102" t="b">
        <v>1</v>
      </c>
      <c r="L102" t="b">
        <v>1</v>
      </c>
      <c r="M102" t="b">
        <v>1</v>
      </c>
      <c r="N102" t="b">
        <f>E102=Table_9b!D8</f>
        <v>1</v>
      </c>
      <c r="O102" t="b">
        <f>F102=Table_9c!D8</f>
        <v>1</v>
      </c>
    </row>
    <row r="103" spans="1:15" x14ac:dyDescent="0.35">
      <c r="A103" t="str">
        <f t="shared" si="1"/>
        <v>ppa72021/22</v>
      </c>
      <c r="B103" t="s">
        <v>29</v>
      </c>
      <c r="C103" t="s">
        <v>94</v>
      </c>
      <c r="D103">
        <v>7</v>
      </c>
      <c r="E103">
        <v>-25.549419487750619</v>
      </c>
      <c r="F103">
        <v>4.963716215011301</v>
      </c>
      <c r="G103">
        <v>30.513135702761922</v>
      </c>
      <c r="H103" t="b">
        <v>1</v>
      </c>
      <c r="I103" t="b">
        <f>G103=Table_9a!D9</f>
        <v>1</v>
      </c>
      <c r="J103" t="b">
        <v>1</v>
      </c>
      <c r="K103" t="b">
        <v>1</v>
      </c>
      <c r="L103" t="b">
        <v>1</v>
      </c>
      <c r="M103" t="b">
        <v>1</v>
      </c>
      <c r="N103" t="b">
        <f>E103=Table_9b!D9</f>
        <v>1</v>
      </c>
      <c r="O103" t="b">
        <f>F103=Table_9c!D9</f>
        <v>1</v>
      </c>
    </row>
    <row r="104" spans="1:15" x14ac:dyDescent="0.35">
      <c r="A104" t="str">
        <f t="shared" si="1"/>
        <v>ppa82021/22</v>
      </c>
      <c r="B104" t="s">
        <v>29</v>
      </c>
      <c r="C104" t="s">
        <v>94</v>
      </c>
      <c r="D104">
        <v>8</v>
      </c>
      <c r="E104">
        <v>-20.238501621920939</v>
      </c>
      <c r="F104">
        <v>3.7349373958078762</v>
      </c>
      <c r="G104">
        <v>23.973439017728811</v>
      </c>
      <c r="H104" t="b">
        <v>1</v>
      </c>
      <c r="I104" t="b">
        <f>G104=Table_9a!D10</f>
        <v>1</v>
      </c>
      <c r="J104" t="b">
        <v>1</v>
      </c>
      <c r="K104" t="b">
        <v>1</v>
      </c>
      <c r="L104" t="b">
        <v>1</v>
      </c>
      <c r="M104" t="b">
        <v>1</v>
      </c>
      <c r="N104" t="b">
        <f>E104=Table_9b!D10</f>
        <v>1</v>
      </c>
      <c r="O104" t="b">
        <f>F104=Table_9c!D10</f>
        <v>1</v>
      </c>
    </row>
    <row r="105" spans="1:15" x14ac:dyDescent="0.35">
      <c r="A105" t="str">
        <f t="shared" si="1"/>
        <v>ppa92021/22</v>
      </c>
      <c r="B105" t="s">
        <v>29</v>
      </c>
      <c r="C105" t="s">
        <v>94</v>
      </c>
      <c r="D105">
        <v>9</v>
      </c>
      <c r="E105">
        <v>-20.74955244119521</v>
      </c>
      <c r="F105">
        <v>3.9773615429262978</v>
      </c>
      <c r="G105">
        <v>24.726913984121499</v>
      </c>
      <c r="H105" t="b">
        <v>1</v>
      </c>
      <c r="I105" t="b">
        <f>G105=Table_9a!D11</f>
        <v>1</v>
      </c>
      <c r="J105" t="b">
        <v>1</v>
      </c>
      <c r="K105" t="b">
        <v>1</v>
      </c>
      <c r="L105" t="b">
        <v>1</v>
      </c>
      <c r="M105" t="b">
        <v>1</v>
      </c>
      <c r="N105" t="b">
        <f>E105=Table_9b!D11</f>
        <v>1</v>
      </c>
      <c r="O105" t="b">
        <f>F105=Table_9c!D11</f>
        <v>1</v>
      </c>
    </row>
    <row r="106" spans="1:15" x14ac:dyDescent="0.35">
      <c r="A106" t="str">
        <f t="shared" si="1"/>
        <v>ppa22022/23</v>
      </c>
      <c r="B106" t="s">
        <v>29</v>
      </c>
      <c r="C106" t="s">
        <v>100</v>
      </c>
      <c r="D106">
        <v>2</v>
      </c>
      <c r="E106">
        <v>-8.343321860539227</v>
      </c>
      <c r="F106">
        <v>2.591307287582358</v>
      </c>
      <c r="G106">
        <v>10.934629148121591</v>
      </c>
      <c r="H106" t="b">
        <v>1</v>
      </c>
      <c r="I106" t="b">
        <f>G106=Table_9a!E4</f>
        <v>1</v>
      </c>
      <c r="J106" t="b">
        <v>1</v>
      </c>
      <c r="K106" t="b">
        <v>1</v>
      </c>
      <c r="L106" t="b">
        <v>1</v>
      </c>
      <c r="M106" t="b">
        <v>1</v>
      </c>
      <c r="N106" t="b">
        <f>E106=Table_9b!E4</f>
        <v>1</v>
      </c>
      <c r="O106" t="b">
        <f>F106=Table_9c!E4</f>
        <v>1</v>
      </c>
    </row>
    <row r="107" spans="1:15" x14ac:dyDescent="0.35">
      <c r="A107" t="str">
        <f t="shared" si="1"/>
        <v>ppa32022/23</v>
      </c>
      <c r="B107" t="s">
        <v>29</v>
      </c>
      <c r="C107" t="s">
        <v>100</v>
      </c>
      <c r="D107">
        <v>3</v>
      </c>
      <c r="E107">
        <v>-8.4899022504353852</v>
      </c>
      <c r="F107">
        <v>2.7197741670138171</v>
      </c>
      <c r="G107">
        <v>11.209676417449201</v>
      </c>
      <c r="H107" t="b">
        <v>1</v>
      </c>
      <c r="I107" t="b">
        <f>G107=Table_9a!E5</f>
        <v>1</v>
      </c>
      <c r="J107" t="b">
        <v>1</v>
      </c>
      <c r="K107" t="b">
        <v>1</v>
      </c>
      <c r="L107" t="b">
        <v>1</v>
      </c>
      <c r="M107" t="b">
        <v>1</v>
      </c>
      <c r="N107" t="b">
        <f>E107=Table_9b!E5</f>
        <v>1</v>
      </c>
      <c r="O107" t="b">
        <f>F107=Table_9c!E5</f>
        <v>1</v>
      </c>
    </row>
    <row r="108" spans="1:15" x14ac:dyDescent="0.35">
      <c r="A108" t="str">
        <f t="shared" si="1"/>
        <v>ppa42022/23</v>
      </c>
      <c r="B108" t="s">
        <v>29</v>
      </c>
      <c r="C108" t="s">
        <v>100</v>
      </c>
      <c r="D108">
        <v>4</v>
      </c>
      <c r="E108">
        <v>-9.2168045343799285</v>
      </c>
      <c r="F108">
        <v>2.9029080796173892</v>
      </c>
      <c r="G108">
        <v>12.11971261399732</v>
      </c>
      <c r="H108" t="b">
        <v>1</v>
      </c>
      <c r="I108" t="b">
        <f>G108=Table_9a!E6</f>
        <v>1</v>
      </c>
      <c r="J108" t="b">
        <v>1</v>
      </c>
      <c r="K108" t="b">
        <v>1</v>
      </c>
      <c r="L108" t="b">
        <v>1</v>
      </c>
      <c r="M108" t="b">
        <v>1</v>
      </c>
      <c r="N108" t="b">
        <f>E108=Table_9b!E6</f>
        <v>1</v>
      </c>
      <c r="O108" t="b">
        <f>F108=Table_9c!E6</f>
        <v>1</v>
      </c>
    </row>
    <row r="109" spans="1:15" x14ac:dyDescent="0.35">
      <c r="A109" t="str">
        <f t="shared" si="1"/>
        <v>ppa52022/23</v>
      </c>
      <c r="B109" t="s">
        <v>29</v>
      </c>
      <c r="C109" t="s">
        <v>100</v>
      </c>
      <c r="D109">
        <v>5</v>
      </c>
      <c r="E109">
        <v>-11.20474247581193</v>
      </c>
      <c r="F109">
        <v>3.4215836034155722</v>
      </c>
      <c r="G109">
        <v>14.6263260792275</v>
      </c>
      <c r="H109" t="b">
        <v>1</v>
      </c>
      <c r="I109" t="b">
        <f>G109=Table_9a!E7</f>
        <v>1</v>
      </c>
      <c r="J109" t="b">
        <v>1</v>
      </c>
      <c r="K109" t="b">
        <v>1</v>
      </c>
      <c r="L109" t="b">
        <v>1</v>
      </c>
      <c r="M109" t="b">
        <v>1</v>
      </c>
      <c r="N109" t="b">
        <f>E109=Table_9b!E7</f>
        <v>1</v>
      </c>
      <c r="O109" t="b">
        <f>F109=Table_9c!E7</f>
        <v>1</v>
      </c>
    </row>
    <row r="110" spans="1:15" x14ac:dyDescent="0.35">
      <c r="A110" t="str">
        <f t="shared" si="1"/>
        <v>ppa62022/23</v>
      </c>
      <c r="B110" t="s">
        <v>29</v>
      </c>
      <c r="C110" t="s">
        <v>100</v>
      </c>
      <c r="D110">
        <v>6</v>
      </c>
      <c r="E110">
        <v>-16.88581205138232</v>
      </c>
      <c r="F110">
        <v>4.9110438760379687</v>
      </c>
      <c r="G110">
        <v>21.796855927420289</v>
      </c>
      <c r="H110" t="b">
        <v>1</v>
      </c>
      <c r="I110" t="b">
        <f>G110=Table_9a!E8</f>
        <v>1</v>
      </c>
      <c r="J110" t="b">
        <v>1</v>
      </c>
      <c r="K110" t="b">
        <v>1</v>
      </c>
      <c r="L110" t="b">
        <v>1</v>
      </c>
      <c r="M110" t="b">
        <v>1</v>
      </c>
      <c r="N110" t="b">
        <f>E110=Table_9b!E8</f>
        <v>1</v>
      </c>
      <c r="O110" t="b">
        <f>F110=Table_9c!E8</f>
        <v>1</v>
      </c>
    </row>
    <row r="111" spans="1:15" x14ac:dyDescent="0.35">
      <c r="A111" t="str">
        <f t="shared" si="1"/>
        <v>ppa72022/23</v>
      </c>
      <c r="B111" t="s">
        <v>29</v>
      </c>
      <c r="C111" t="s">
        <v>100</v>
      </c>
      <c r="D111">
        <v>7</v>
      </c>
      <c r="E111">
        <v>-22.345990331305671</v>
      </c>
      <c r="F111">
        <v>6.5649309607881161</v>
      </c>
      <c r="G111">
        <v>28.910921292093789</v>
      </c>
      <c r="H111" t="b">
        <v>1</v>
      </c>
      <c r="I111" t="b">
        <f>G111=Table_9a!E9</f>
        <v>1</v>
      </c>
      <c r="J111" t="b">
        <v>1</v>
      </c>
      <c r="K111" t="b">
        <v>1</v>
      </c>
      <c r="L111" t="b">
        <v>1</v>
      </c>
      <c r="M111" t="b">
        <v>1</v>
      </c>
      <c r="N111" t="b">
        <f>E111=Table_9b!E9</f>
        <v>1</v>
      </c>
      <c r="O111" t="b">
        <f>F111=Table_9c!E9</f>
        <v>1</v>
      </c>
    </row>
    <row r="112" spans="1:15" x14ac:dyDescent="0.35">
      <c r="A112" t="str">
        <f t="shared" si="1"/>
        <v>ppa82022/23</v>
      </c>
      <c r="B112" t="s">
        <v>29</v>
      </c>
      <c r="C112" t="s">
        <v>100</v>
      </c>
      <c r="D112">
        <v>8</v>
      </c>
      <c r="E112">
        <v>-17.31193206175605</v>
      </c>
      <c r="F112">
        <v>4.8466046657984769</v>
      </c>
      <c r="G112">
        <v>22.15853672755452</v>
      </c>
      <c r="H112" t="b">
        <v>1</v>
      </c>
      <c r="I112" t="b">
        <f>G112=Table_9a!E10</f>
        <v>1</v>
      </c>
      <c r="J112" t="b">
        <v>1</v>
      </c>
      <c r="K112" t="b">
        <v>1</v>
      </c>
      <c r="L112" t="b">
        <v>1</v>
      </c>
      <c r="M112" t="b">
        <v>1</v>
      </c>
      <c r="N112" t="b">
        <f>E112=Table_9b!E10</f>
        <v>1</v>
      </c>
      <c r="O112" t="b">
        <f>F112=Table_9c!E10</f>
        <v>1</v>
      </c>
    </row>
    <row r="113" spans="1:15" x14ac:dyDescent="0.35">
      <c r="A113" t="str">
        <f t="shared" si="1"/>
        <v>ppa92022/23</v>
      </c>
      <c r="B113" t="s">
        <v>29</v>
      </c>
      <c r="C113" t="s">
        <v>100</v>
      </c>
      <c r="D113">
        <v>9</v>
      </c>
      <c r="E113">
        <v>-19.252410398188299</v>
      </c>
      <c r="F113">
        <v>4.7459748624804146</v>
      </c>
      <c r="G113">
        <v>23.998385260668719</v>
      </c>
      <c r="H113" t="b">
        <v>1</v>
      </c>
      <c r="I113" t="b">
        <f>G113=Table_9a!E11</f>
        <v>1</v>
      </c>
      <c r="J113" t="b">
        <v>1</v>
      </c>
      <c r="K113" t="b">
        <v>1</v>
      </c>
      <c r="L113" t="b">
        <v>1</v>
      </c>
      <c r="M113" t="b">
        <v>1</v>
      </c>
      <c r="N113" t="b">
        <f>E113=Table_9b!E11</f>
        <v>1</v>
      </c>
      <c r="O113" t="b">
        <f>F113=Table_9c!E11</f>
        <v>1</v>
      </c>
    </row>
    <row r="114" spans="1:15" x14ac:dyDescent="0.35">
      <c r="A114" t="str">
        <f t="shared" si="1"/>
        <v>ppa22023/24</v>
      </c>
      <c r="B114" t="s">
        <v>29</v>
      </c>
      <c r="C114" t="s">
        <v>95</v>
      </c>
      <c r="D114">
        <v>2</v>
      </c>
      <c r="E114">
        <v>-4.3405475388801653</v>
      </c>
      <c r="F114">
        <v>6.7086545535775279</v>
      </c>
      <c r="G114">
        <v>11.049202092457691</v>
      </c>
      <c r="H114" t="b">
        <v>1</v>
      </c>
      <c r="I114" t="b">
        <f>G114=Table_9a!F4</f>
        <v>1</v>
      </c>
      <c r="J114" t="b">
        <v>1</v>
      </c>
      <c r="K114" t="b">
        <v>1</v>
      </c>
      <c r="L114" t="b">
        <v>1</v>
      </c>
      <c r="M114" t="b">
        <v>1</v>
      </c>
      <c r="N114" t="b">
        <f>E114=Table_9b!F4</f>
        <v>1</v>
      </c>
      <c r="O114" t="b">
        <f>F114=Table_9c!F4</f>
        <v>1</v>
      </c>
    </row>
    <row r="115" spans="1:15" x14ac:dyDescent="0.35">
      <c r="A115" t="str">
        <f t="shared" si="1"/>
        <v>ppa32023/24</v>
      </c>
      <c r="B115" t="s">
        <v>29</v>
      </c>
      <c r="C115" t="s">
        <v>95</v>
      </c>
      <c r="D115">
        <v>3</v>
      </c>
      <c r="E115">
        <v>-5.021227572980524</v>
      </c>
      <c r="F115">
        <v>7.9100485985500617</v>
      </c>
      <c r="G115">
        <v>12.931276171530589</v>
      </c>
      <c r="H115" t="b">
        <v>1</v>
      </c>
      <c r="I115" t="b">
        <f>G115=Table_9a!F5</f>
        <v>1</v>
      </c>
      <c r="J115" t="b">
        <v>1</v>
      </c>
      <c r="K115" t="b">
        <v>1</v>
      </c>
      <c r="L115" t="b">
        <v>1</v>
      </c>
      <c r="M115" t="b">
        <v>1</v>
      </c>
      <c r="N115" t="b">
        <f>E115=Table_9b!F5</f>
        <v>1</v>
      </c>
      <c r="O115" t="b">
        <f>F115=Table_9c!F5</f>
        <v>1</v>
      </c>
    </row>
    <row r="116" spans="1:15" x14ac:dyDescent="0.35">
      <c r="A116" t="str">
        <f t="shared" si="1"/>
        <v>ppa42023/24</v>
      </c>
      <c r="B116" t="s">
        <v>29</v>
      </c>
      <c r="C116" t="s">
        <v>95</v>
      </c>
      <c r="D116">
        <v>4</v>
      </c>
      <c r="E116">
        <v>-5.2338622340367369</v>
      </c>
      <c r="F116">
        <v>7.7050394541852594</v>
      </c>
      <c r="G116">
        <v>12.938901688222</v>
      </c>
      <c r="H116" t="b">
        <v>1</v>
      </c>
      <c r="I116" t="b">
        <f>G116=Table_9a!F6</f>
        <v>1</v>
      </c>
      <c r="J116" t="b">
        <v>1</v>
      </c>
      <c r="K116" t="b">
        <v>1</v>
      </c>
      <c r="L116" t="b">
        <v>1</v>
      </c>
      <c r="M116" t="b">
        <v>1</v>
      </c>
      <c r="N116" t="b">
        <f>E116=Table_9b!F6</f>
        <v>1</v>
      </c>
      <c r="O116" t="b">
        <f>F116=Table_9c!F6</f>
        <v>1</v>
      </c>
    </row>
    <row r="117" spans="1:15" x14ac:dyDescent="0.35">
      <c r="A117" t="str">
        <f t="shared" si="1"/>
        <v>ppa52023/24</v>
      </c>
      <c r="B117" t="s">
        <v>29</v>
      </c>
      <c r="C117" t="s">
        <v>95</v>
      </c>
      <c r="D117">
        <v>5</v>
      </c>
      <c r="E117">
        <v>-5.8547044871148683</v>
      </c>
      <c r="F117">
        <v>8.211601209244467</v>
      </c>
      <c r="G117">
        <v>14.06630569635934</v>
      </c>
      <c r="H117" t="b">
        <v>1</v>
      </c>
      <c r="I117" t="b">
        <f>G117=Table_9a!F7</f>
        <v>1</v>
      </c>
      <c r="J117" t="b">
        <v>1</v>
      </c>
      <c r="K117" t="b">
        <v>1</v>
      </c>
      <c r="L117" t="b">
        <v>1</v>
      </c>
      <c r="M117" t="b">
        <v>1</v>
      </c>
      <c r="N117" t="b">
        <f>E117=Table_9b!F7</f>
        <v>1</v>
      </c>
      <c r="O117" t="b">
        <f>F117=Table_9c!F7</f>
        <v>1</v>
      </c>
    </row>
    <row r="118" spans="1:15" x14ac:dyDescent="0.35">
      <c r="A118" t="str">
        <f t="shared" si="1"/>
        <v>ppa62023/24</v>
      </c>
      <c r="B118" t="s">
        <v>29</v>
      </c>
      <c r="C118" t="s">
        <v>95</v>
      </c>
      <c r="D118">
        <v>6</v>
      </c>
      <c r="E118">
        <v>-10.85007016282843</v>
      </c>
      <c r="F118">
        <v>12.062073363083551</v>
      </c>
      <c r="G118">
        <v>22.912143525911979</v>
      </c>
      <c r="H118" t="b">
        <v>1</v>
      </c>
      <c r="I118" t="b">
        <f>G118=Table_9a!F8</f>
        <v>1</v>
      </c>
      <c r="J118" t="b">
        <v>1</v>
      </c>
      <c r="K118" t="b">
        <v>1</v>
      </c>
      <c r="L118" t="b">
        <v>1</v>
      </c>
      <c r="M118" t="b">
        <v>1</v>
      </c>
      <c r="N118" t="b">
        <f>E118=Table_9b!F8</f>
        <v>1</v>
      </c>
      <c r="O118" t="b">
        <f>F118=Table_9c!F8</f>
        <v>1</v>
      </c>
    </row>
    <row r="119" spans="1:15" x14ac:dyDescent="0.35">
      <c r="A119" t="str">
        <f t="shared" si="1"/>
        <v>ppa72023/24</v>
      </c>
      <c r="B119" t="s">
        <v>29</v>
      </c>
      <c r="C119" t="s">
        <v>95</v>
      </c>
      <c r="D119">
        <v>7</v>
      </c>
      <c r="E119">
        <v>-16.4540581912905</v>
      </c>
      <c r="F119">
        <v>11.8042674902656</v>
      </c>
      <c r="G119">
        <v>28.258325681556101</v>
      </c>
      <c r="H119" t="b">
        <v>1</v>
      </c>
      <c r="I119" t="b">
        <f>G119=Table_9a!F9</f>
        <v>1</v>
      </c>
      <c r="J119" t="b">
        <v>1</v>
      </c>
      <c r="K119" t="b">
        <v>1</v>
      </c>
      <c r="L119" t="b">
        <v>1</v>
      </c>
      <c r="M119" t="b">
        <v>1</v>
      </c>
      <c r="N119" t="b">
        <f>E119=Table_9b!F9</f>
        <v>1</v>
      </c>
      <c r="O119" t="b">
        <f>F119=Table_9c!F9</f>
        <v>1</v>
      </c>
    </row>
    <row r="120" spans="1:15" x14ac:dyDescent="0.35">
      <c r="A120" t="str">
        <f t="shared" si="1"/>
        <v>ppa82023/24</v>
      </c>
      <c r="B120" t="s">
        <v>29</v>
      </c>
      <c r="C120" t="s">
        <v>95</v>
      </c>
      <c r="D120">
        <v>8</v>
      </c>
      <c r="E120">
        <v>-16.078114201695779</v>
      </c>
      <c r="F120">
        <v>6.9135802014396237</v>
      </c>
      <c r="G120">
        <v>22.991694403135401</v>
      </c>
      <c r="H120" t="b">
        <v>1</v>
      </c>
      <c r="I120" t="b">
        <f>G120=Table_9a!F10</f>
        <v>1</v>
      </c>
      <c r="J120" t="b">
        <v>1</v>
      </c>
      <c r="K120" t="b">
        <v>1</v>
      </c>
      <c r="L120" t="b">
        <v>1</v>
      </c>
      <c r="M120" t="b">
        <v>1</v>
      </c>
      <c r="N120" t="b">
        <f>E120=Table_9b!F10</f>
        <v>1</v>
      </c>
      <c r="O120" t="b">
        <f>F120=Table_9c!F10</f>
        <v>1</v>
      </c>
    </row>
    <row r="121" spans="1:15" x14ac:dyDescent="0.35">
      <c r="A121" t="str">
        <f t="shared" si="1"/>
        <v>ppa92023/24</v>
      </c>
      <c r="B121" t="s">
        <v>29</v>
      </c>
      <c r="C121" t="s">
        <v>95</v>
      </c>
      <c r="D121">
        <v>9</v>
      </c>
      <c r="E121">
        <v>-17.704877687169262</v>
      </c>
      <c r="F121">
        <v>5.7826896779306756</v>
      </c>
      <c r="G121">
        <v>23.487567365099931</v>
      </c>
      <c r="H121" t="b">
        <v>1</v>
      </c>
      <c r="I121" t="b">
        <f>G121=Table_9a!F11</f>
        <v>1</v>
      </c>
      <c r="J121" t="b">
        <v>1</v>
      </c>
      <c r="K121" t="b">
        <v>1</v>
      </c>
      <c r="L121" t="b">
        <v>1</v>
      </c>
      <c r="M121" t="b">
        <v>1</v>
      </c>
      <c r="N121" t="b">
        <f>E121=Table_9b!F11</f>
        <v>1</v>
      </c>
      <c r="O121" t="b">
        <f>F121=Table_9c!F11</f>
        <v>1</v>
      </c>
    </row>
    <row r="122" spans="1:15" x14ac:dyDescent="0.35">
      <c r="A122" t="str">
        <f t="shared" si="1"/>
        <v>ppa22024/25</v>
      </c>
      <c r="B122" t="s">
        <v>29</v>
      </c>
      <c r="C122" t="s">
        <v>96</v>
      </c>
      <c r="D122">
        <v>2</v>
      </c>
      <c r="E122">
        <v>-8.8465549716671248</v>
      </c>
      <c r="F122">
        <v>4.4037229887497293</v>
      </c>
      <c r="G122">
        <v>13.250277960416851</v>
      </c>
      <c r="H122" t="b">
        <v>1</v>
      </c>
      <c r="I122" t="b">
        <f>G122=Table_9a!G4</f>
        <v>1</v>
      </c>
      <c r="J122" t="b">
        <v>1</v>
      </c>
      <c r="K122" t="b">
        <v>1</v>
      </c>
      <c r="L122" t="b">
        <v>1</v>
      </c>
      <c r="M122" t="b">
        <v>1</v>
      </c>
      <c r="N122" t="b">
        <f>E122=Table_9b!G4</f>
        <v>1</v>
      </c>
      <c r="O122" t="b">
        <f>F122=Table_9c!G4</f>
        <v>1</v>
      </c>
    </row>
    <row r="123" spans="1:15" x14ac:dyDescent="0.35">
      <c r="A123" t="str">
        <f t="shared" si="1"/>
        <v>ppa32024/25</v>
      </c>
      <c r="B123" t="s">
        <v>29</v>
      </c>
      <c r="C123" t="s">
        <v>96</v>
      </c>
      <c r="D123">
        <v>3</v>
      </c>
      <c r="E123">
        <v>-6.7615093029021347</v>
      </c>
      <c r="F123">
        <v>5.7923697163673644</v>
      </c>
      <c r="G123">
        <v>12.5538790192695</v>
      </c>
      <c r="H123" t="b">
        <v>1</v>
      </c>
      <c r="I123" t="b">
        <f>G123=Table_9a!G5</f>
        <v>1</v>
      </c>
      <c r="J123" t="b">
        <v>1</v>
      </c>
      <c r="K123" t="b">
        <v>1</v>
      </c>
      <c r="L123" t="b">
        <v>1</v>
      </c>
      <c r="M123" t="b">
        <v>1</v>
      </c>
      <c r="N123" t="b">
        <f>E123=Table_9b!G5</f>
        <v>1</v>
      </c>
      <c r="O123" t="b">
        <f>F123=Table_9c!G5</f>
        <v>1</v>
      </c>
    </row>
    <row r="124" spans="1:15" x14ac:dyDescent="0.35">
      <c r="A124" t="str">
        <f t="shared" si="1"/>
        <v>ppa42024/25</v>
      </c>
      <c r="B124" t="s">
        <v>29</v>
      </c>
      <c r="C124" t="s">
        <v>96</v>
      </c>
      <c r="D124">
        <v>4</v>
      </c>
      <c r="E124">
        <v>-8.4434657965489137</v>
      </c>
      <c r="F124">
        <v>6.767534952866356</v>
      </c>
      <c r="G124">
        <v>15.21100074941527</v>
      </c>
      <c r="H124" t="b">
        <v>1</v>
      </c>
      <c r="I124" t="b">
        <f>G124=Table_9a!G6</f>
        <v>1</v>
      </c>
      <c r="J124" t="b">
        <v>1</v>
      </c>
      <c r="K124" t="b">
        <v>1</v>
      </c>
      <c r="L124" t="b">
        <v>1</v>
      </c>
      <c r="M124" t="b">
        <v>1</v>
      </c>
      <c r="N124" t="b">
        <f>E124=Table_9b!G6</f>
        <v>1</v>
      </c>
      <c r="O124" t="b">
        <f>F124=Table_9c!G6</f>
        <v>1</v>
      </c>
    </row>
    <row r="125" spans="1:15" x14ac:dyDescent="0.35">
      <c r="A125" t="str">
        <f t="shared" si="1"/>
        <v>ppa52024/25</v>
      </c>
      <c r="B125" t="s">
        <v>29</v>
      </c>
      <c r="C125" t="s">
        <v>96</v>
      </c>
      <c r="D125">
        <v>5</v>
      </c>
      <c r="E125">
        <v>-8.2494154758002427</v>
      </c>
      <c r="F125">
        <v>7.3704701359353857</v>
      </c>
      <c r="G125">
        <v>15.619885611735629</v>
      </c>
      <c r="H125" t="b">
        <v>1</v>
      </c>
      <c r="I125" t="b">
        <f>G125=Table_9a!G7</f>
        <v>1</v>
      </c>
      <c r="J125" t="b">
        <v>1</v>
      </c>
      <c r="K125" t="b">
        <v>1</v>
      </c>
      <c r="L125" t="b">
        <v>1</v>
      </c>
      <c r="M125" t="b">
        <v>1</v>
      </c>
      <c r="N125" t="b">
        <f>E125=Table_9b!G7</f>
        <v>1</v>
      </c>
      <c r="O125" t="b">
        <f>F125=Table_9c!G7</f>
        <v>1</v>
      </c>
    </row>
    <row r="126" spans="1:15" x14ac:dyDescent="0.35">
      <c r="A126" t="str">
        <f t="shared" si="1"/>
        <v>ppa62024/25</v>
      </c>
      <c r="B126" t="s">
        <v>29</v>
      </c>
      <c r="C126" t="s">
        <v>96</v>
      </c>
      <c r="D126">
        <v>6</v>
      </c>
      <c r="E126">
        <v>-12.3568661058017</v>
      </c>
      <c r="F126">
        <v>10.31465831848231</v>
      </c>
      <c r="G126">
        <v>22.671524424284019</v>
      </c>
      <c r="H126" t="b">
        <v>1</v>
      </c>
      <c r="I126" t="b">
        <f>G126=Table_9a!G8</f>
        <v>1</v>
      </c>
      <c r="J126" t="b">
        <v>1</v>
      </c>
      <c r="K126" t="b">
        <v>1</v>
      </c>
      <c r="L126" t="b">
        <v>1</v>
      </c>
      <c r="M126" t="b">
        <v>1</v>
      </c>
      <c r="N126" t="b">
        <f>E126=Table_9b!G8</f>
        <v>1</v>
      </c>
      <c r="O126" t="b">
        <f>F126=Table_9c!G8</f>
        <v>1</v>
      </c>
    </row>
    <row r="127" spans="1:15" x14ac:dyDescent="0.35">
      <c r="A127" t="str">
        <f t="shared" si="1"/>
        <v>ppa72024/25</v>
      </c>
      <c r="B127" t="s">
        <v>29</v>
      </c>
      <c r="C127" t="s">
        <v>96</v>
      </c>
      <c r="D127">
        <v>7</v>
      </c>
      <c r="E127">
        <v>-16.665865674719839</v>
      </c>
      <c r="F127">
        <v>13.69261686638343</v>
      </c>
      <c r="G127">
        <v>30.358482541103271</v>
      </c>
      <c r="H127" t="b">
        <v>1</v>
      </c>
      <c r="I127" t="b">
        <f>G127=Table_9a!G9</f>
        <v>1</v>
      </c>
      <c r="J127" t="b">
        <v>1</v>
      </c>
      <c r="K127" t="b">
        <v>1</v>
      </c>
      <c r="L127" t="b">
        <v>1</v>
      </c>
      <c r="M127" t="b">
        <v>1</v>
      </c>
      <c r="N127" t="b">
        <f>E127=Table_9b!G9</f>
        <v>1</v>
      </c>
      <c r="O127" t="b">
        <f>F127=Table_9c!G9</f>
        <v>1</v>
      </c>
    </row>
    <row r="128" spans="1:15" x14ac:dyDescent="0.35">
      <c r="A128" t="str">
        <f t="shared" si="1"/>
        <v>ppa82024/25</v>
      </c>
      <c r="B128" t="s">
        <v>29</v>
      </c>
      <c r="C128" t="s">
        <v>96</v>
      </c>
      <c r="D128">
        <v>8</v>
      </c>
      <c r="E128">
        <v>-15.703132407104681</v>
      </c>
      <c r="F128">
        <v>8.1193074478452552</v>
      </c>
      <c r="G128">
        <v>23.822439854949941</v>
      </c>
      <c r="H128" t="b">
        <v>1</v>
      </c>
      <c r="I128" t="b">
        <f>G128=Table_9a!G10</f>
        <v>1</v>
      </c>
      <c r="J128" t="b">
        <v>1</v>
      </c>
      <c r="K128" t="b">
        <v>1</v>
      </c>
      <c r="L128" t="b">
        <v>1</v>
      </c>
      <c r="M128" t="b">
        <v>1</v>
      </c>
      <c r="N128" t="b">
        <f>E128=Table_9b!G10</f>
        <v>1</v>
      </c>
      <c r="O128" t="b">
        <f>F128=Table_9c!G10</f>
        <v>1</v>
      </c>
    </row>
    <row r="129" spans="1:15" x14ac:dyDescent="0.35">
      <c r="A129" t="str">
        <f t="shared" si="1"/>
        <v>ppa92024/25</v>
      </c>
      <c r="B129" t="s">
        <v>29</v>
      </c>
      <c r="C129" t="s">
        <v>96</v>
      </c>
      <c r="D129">
        <v>9</v>
      </c>
      <c r="E129">
        <v>-16.191873922610679</v>
      </c>
      <c r="F129">
        <v>9.9139466474467888</v>
      </c>
      <c r="G129">
        <v>26.105820570057471</v>
      </c>
      <c r="H129" t="b">
        <v>1</v>
      </c>
      <c r="I129" t="b">
        <f>G129=Table_9a!G11</f>
        <v>1</v>
      </c>
      <c r="J129" t="b">
        <v>1</v>
      </c>
      <c r="K129" t="b">
        <v>1</v>
      </c>
      <c r="L129" t="b">
        <v>1</v>
      </c>
      <c r="M129" t="b">
        <v>1</v>
      </c>
      <c r="N129" t="b">
        <f>E129=Table_9b!G11</f>
        <v>1</v>
      </c>
      <c r="O129" t="b">
        <f>F129=Table_9c!G11</f>
        <v>1</v>
      </c>
    </row>
    <row r="130" spans="1:15" x14ac:dyDescent="0.35">
      <c r="A130" t="str">
        <f t="shared" si="1"/>
        <v>nrpa22021/22</v>
      </c>
      <c r="B130" t="s">
        <v>28</v>
      </c>
      <c r="C130" t="s">
        <v>94</v>
      </c>
      <c r="D130">
        <v>2</v>
      </c>
      <c r="E130">
        <v>-7.0585385961588667</v>
      </c>
      <c r="F130">
        <v>4.5429707785414752</v>
      </c>
      <c r="G130">
        <v>11.60150937470034</v>
      </c>
      <c r="H130" t="b">
        <v>1</v>
      </c>
      <c r="I130" t="b">
        <f>G130=Table_12a!B4</f>
        <v>1</v>
      </c>
      <c r="J130" t="b">
        <v>1</v>
      </c>
      <c r="K130" t="b">
        <v>1</v>
      </c>
      <c r="L130" t="b">
        <v>1</v>
      </c>
      <c r="M130" t="b">
        <v>1</v>
      </c>
      <c r="N130" t="b">
        <f>E130=Table_12b!B4</f>
        <v>1</v>
      </c>
      <c r="O130" t="b">
        <f>F130=Table_12c!B4</f>
        <v>1</v>
      </c>
    </row>
    <row r="131" spans="1:15" x14ac:dyDescent="0.35">
      <c r="A131" t="str">
        <f t="shared" ref="A131:A161" si="2">B131&amp;D131&amp;LEFT(C131,4)&amp;"/"&amp;RIGHT(C131,2)</f>
        <v>nrpa32021/22</v>
      </c>
      <c r="B131" t="s">
        <v>28</v>
      </c>
      <c r="C131" t="s">
        <v>94</v>
      </c>
      <c r="D131">
        <v>3</v>
      </c>
      <c r="E131">
        <v>-9.1082063766054446</v>
      </c>
      <c r="F131">
        <v>2.7595704981739688</v>
      </c>
      <c r="G131">
        <v>11.867776874779411</v>
      </c>
      <c r="H131" t="b">
        <v>1</v>
      </c>
      <c r="I131" t="b">
        <f>G131=Table_12a!B5</f>
        <v>1</v>
      </c>
      <c r="J131" t="b">
        <v>1</v>
      </c>
      <c r="K131" t="b">
        <v>1</v>
      </c>
      <c r="L131" t="b">
        <v>1</v>
      </c>
      <c r="M131" t="b">
        <v>1</v>
      </c>
      <c r="N131" t="b">
        <f>E131=Table_12b!B5</f>
        <v>1</v>
      </c>
      <c r="O131" t="b">
        <f>F131=Table_12c!B5</f>
        <v>1</v>
      </c>
    </row>
    <row r="132" spans="1:15" x14ac:dyDescent="0.35">
      <c r="A132" t="str">
        <f t="shared" si="2"/>
        <v>nrpa42021/22</v>
      </c>
      <c r="B132" t="s">
        <v>28</v>
      </c>
      <c r="C132" t="s">
        <v>94</v>
      </c>
      <c r="D132">
        <v>4</v>
      </c>
      <c r="E132">
        <v>-10.948442742791039</v>
      </c>
      <c r="F132">
        <v>1.998840718306155</v>
      </c>
      <c r="G132">
        <v>12.9472834610972</v>
      </c>
      <c r="H132" t="b">
        <v>1</v>
      </c>
      <c r="I132" t="b">
        <f>G132=Table_12a!B6</f>
        <v>1</v>
      </c>
      <c r="J132" t="b">
        <v>1</v>
      </c>
      <c r="K132" t="b">
        <v>1</v>
      </c>
      <c r="L132" t="b">
        <v>1</v>
      </c>
      <c r="M132" t="b">
        <v>1</v>
      </c>
      <c r="N132" t="b">
        <f>E132=Table_12b!B6</f>
        <v>1</v>
      </c>
      <c r="O132" t="b">
        <f>F132=Table_12c!B6</f>
        <v>1</v>
      </c>
    </row>
    <row r="133" spans="1:15" x14ac:dyDescent="0.35">
      <c r="A133" t="str">
        <f t="shared" si="2"/>
        <v>nrpa52021/22</v>
      </c>
      <c r="B133" t="s">
        <v>28</v>
      </c>
      <c r="C133" t="s">
        <v>94</v>
      </c>
      <c r="D133">
        <v>5</v>
      </c>
      <c r="E133">
        <v>-11.98237399521428</v>
      </c>
      <c r="F133">
        <v>2.8079557653517622</v>
      </c>
      <c r="G133">
        <v>14.790329760566051</v>
      </c>
      <c r="H133" t="b">
        <v>1</v>
      </c>
      <c r="I133" t="b">
        <f>G133=Table_12a!B7</f>
        <v>1</v>
      </c>
      <c r="J133" t="b">
        <v>1</v>
      </c>
      <c r="K133" t="b">
        <v>1</v>
      </c>
      <c r="L133" t="b">
        <v>1</v>
      </c>
      <c r="M133" t="b">
        <v>1</v>
      </c>
      <c r="N133" t="b">
        <f>E133=Table_12b!B7</f>
        <v>1</v>
      </c>
      <c r="O133" t="b">
        <f>F133=Table_12c!B7</f>
        <v>1</v>
      </c>
    </row>
    <row r="134" spans="1:15" x14ac:dyDescent="0.35">
      <c r="A134" t="str">
        <f t="shared" si="2"/>
        <v>nrpa62021/22</v>
      </c>
      <c r="B134" t="s">
        <v>28</v>
      </c>
      <c r="C134" t="s">
        <v>94</v>
      </c>
      <c r="D134">
        <v>6</v>
      </c>
      <c r="E134">
        <v>-22.748313438023221</v>
      </c>
      <c r="F134">
        <v>5.3728603710548501</v>
      </c>
      <c r="G134">
        <v>28.121173809078069</v>
      </c>
      <c r="H134" t="b">
        <v>1</v>
      </c>
      <c r="I134" t="b">
        <f>G134=Table_12a!B8</f>
        <v>1</v>
      </c>
      <c r="J134" t="b">
        <v>1</v>
      </c>
      <c r="K134" t="b">
        <v>1</v>
      </c>
      <c r="L134" t="b">
        <v>1</v>
      </c>
      <c r="M134" t="b">
        <v>1</v>
      </c>
      <c r="N134" t="b">
        <f>E134=Table_12b!B8</f>
        <v>1</v>
      </c>
      <c r="O134" t="b">
        <f>F134=Table_12c!B8</f>
        <v>1</v>
      </c>
    </row>
    <row r="135" spans="1:15" x14ac:dyDescent="0.35">
      <c r="A135" t="str">
        <f t="shared" si="2"/>
        <v>nrpa72021/22</v>
      </c>
      <c r="B135" t="s">
        <v>28</v>
      </c>
      <c r="C135" t="s">
        <v>94</v>
      </c>
      <c r="D135">
        <v>7</v>
      </c>
      <c r="E135">
        <v>-31.360592055870899</v>
      </c>
      <c r="F135">
        <v>7.9167365189705912</v>
      </c>
      <c r="G135">
        <v>39.277328574841491</v>
      </c>
      <c r="H135" t="b">
        <v>1</v>
      </c>
      <c r="I135" t="b">
        <f>G135=Table_12a!B9</f>
        <v>1</v>
      </c>
      <c r="J135" t="b">
        <v>1</v>
      </c>
      <c r="K135" t="b">
        <v>1</v>
      </c>
      <c r="L135" t="b">
        <v>1</v>
      </c>
      <c r="M135" t="b">
        <v>1</v>
      </c>
      <c r="N135" t="b">
        <f>E135=Table_12b!B9</f>
        <v>1</v>
      </c>
      <c r="O135" t="b">
        <f>F135=Table_12c!B9</f>
        <v>1</v>
      </c>
    </row>
    <row r="136" spans="1:15" x14ac:dyDescent="0.35">
      <c r="A136" t="str">
        <f t="shared" si="2"/>
        <v>nrpa82021/22</v>
      </c>
      <c r="B136" t="s">
        <v>28</v>
      </c>
      <c r="C136" t="s">
        <v>94</v>
      </c>
      <c r="D136">
        <v>8</v>
      </c>
      <c r="E136">
        <v>-20.824518666166711</v>
      </c>
      <c r="F136">
        <v>6.0615595719565771</v>
      </c>
      <c r="G136">
        <v>26.886078238123289</v>
      </c>
      <c r="H136" t="b">
        <v>1</v>
      </c>
      <c r="I136" t="b">
        <f>G136=Table_12a!B10</f>
        <v>1</v>
      </c>
      <c r="J136" t="b">
        <v>1</v>
      </c>
      <c r="K136" t="b">
        <v>1</v>
      </c>
      <c r="L136" t="b">
        <v>1</v>
      </c>
      <c r="M136" t="b">
        <v>1</v>
      </c>
      <c r="N136" t="b">
        <f>E136=Table_12b!B10</f>
        <v>1</v>
      </c>
      <c r="O136" t="b">
        <f>F136=Table_12c!B10</f>
        <v>1</v>
      </c>
    </row>
    <row r="137" spans="1:15" x14ac:dyDescent="0.35">
      <c r="A137" t="str">
        <f t="shared" si="2"/>
        <v>nrpa92021/22</v>
      </c>
      <c r="B137" t="s">
        <v>28</v>
      </c>
      <c r="C137" t="s">
        <v>94</v>
      </c>
      <c r="D137">
        <v>9</v>
      </c>
      <c r="E137">
        <v>-21.394825695645849</v>
      </c>
      <c r="F137">
        <v>6.728647667211078</v>
      </c>
      <c r="G137">
        <v>28.123473362856931</v>
      </c>
      <c r="H137" t="b">
        <v>1</v>
      </c>
      <c r="I137" t="b">
        <f>G137=Table_12a!B11</f>
        <v>1</v>
      </c>
      <c r="J137" t="b">
        <v>1</v>
      </c>
      <c r="K137" t="b">
        <v>1</v>
      </c>
      <c r="L137" t="b">
        <v>1</v>
      </c>
      <c r="M137" t="b">
        <v>1</v>
      </c>
      <c r="N137" t="b">
        <f>E137=Table_12b!B11</f>
        <v>1</v>
      </c>
      <c r="O137" t="b">
        <f>F137=Table_12c!B11</f>
        <v>1</v>
      </c>
    </row>
    <row r="138" spans="1:15" x14ac:dyDescent="0.35">
      <c r="A138" t="str">
        <f t="shared" si="2"/>
        <v>nrpa22022/23</v>
      </c>
      <c r="B138" t="s">
        <v>28</v>
      </c>
      <c r="C138" t="s">
        <v>100</v>
      </c>
      <c r="D138">
        <v>2</v>
      </c>
      <c r="E138">
        <v>-9.293456429348133</v>
      </c>
      <c r="F138">
        <v>2.8265695134590931</v>
      </c>
      <c r="G138">
        <v>12.12002594280723</v>
      </c>
      <c r="H138" t="b">
        <v>1</v>
      </c>
      <c r="I138" t="b">
        <f>G138=Table_12a!C4</f>
        <v>1</v>
      </c>
      <c r="J138" t="b">
        <v>1</v>
      </c>
      <c r="K138" t="b">
        <v>1</v>
      </c>
      <c r="L138" t="b">
        <v>1</v>
      </c>
      <c r="M138" t="b">
        <v>1</v>
      </c>
      <c r="N138" t="b">
        <f>E138=Table_12b!C4</f>
        <v>1</v>
      </c>
      <c r="O138" t="b">
        <f>F138=Table_12c!C4</f>
        <v>1</v>
      </c>
    </row>
    <row r="139" spans="1:15" x14ac:dyDescent="0.35">
      <c r="A139" t="str">
        <f t="shared" si="2"/>
        <v>nrpa32022/23</v>
      </c>
      <c r="B139" t="s">
        <v>28</v>
      </c>
      <c r="C139" t="s">
        <v>100</v>
      </c>
      <c r="D139">
        <v>3</v>
      </c>
      <c r="E139">
        <v>-9.7479251438388577</v>
      </c>
      <c r="F139">
        <v>3.0684512049652448</v>
      </c>
      <c r="G139">
        <v>12.8163763488041</v>
      </c>
      <c r="H139" t="b">
        <v>1</v>
      </c>
      <c r="I139" t="b">
        <f>G139=Table_12a!C5</f>
        <v>1</v>
      </c>
      <c r="J139" t="b">
        <v>1</v>
      </c>
      <c r="K139" t="b">
        <v>1</v>
      </c>
      <c r="L139" t="b">
        <v>1</v>
      </c>
      <c r="M139" t="b">
        <v>1</v>
      </c>
      <c r="N139" t="b">
        <f>E139=Table_12b!C5</f>
        <v>1</v>
      </c>
      <c r="O139" t="b">
        <f>F139=Table_12c!C5</f>
        <v>1</v>
      </c>
    </row>
    <row r="140" spans="1:15" x14ac:dyDescent="0.35">
      <c r="A140" t="str">
        <f t="shared" si="2"/>
        <v>nrpa42022/23</v>
      </c>
      <c r="B140" t="s">
        <v>28</v>
      </c>
      <c r="C140" t="s">
        <v>100</v>
      </c>
      <c r="D140">
        <v>4</v>
      </c>
      <c r="E140">
        <v>-9.4213682954902875</v>
      </c>
      <c r="F140">
        <v>2.9780534573481341</v>
      </c>
      <c r="G140">
        <v>12.399421752838419</v>
      </c>
      <c r="H140" t="b">
        <v>1</v>
      </c>
      <c r="I140" t="b">
        <f>G140=Table_12a!C6</f>
        <v>1</v>
      </c>
      <c r="J140" t="b">
        <v>1</v>
      </c>
      <c r="K140" t="b">
        <v>1</v>
      </c>
      <c r="L140" t="b">
        <v>1</v>
      </c>
      <c r="M140" t="b">
        <v>1</v>
      </c>
      <c r="N140" t="b">
        <f>E140=Table_12b!C6</f>
        <v>1</v>
      </c>
      <c r="O140" t="b">
        <f>F140=Table_12c!C6</f>
        <v>1</v>
      </c>
    </row>
    <row r="141" spans="1:15" x14ac:dyDescent="0.35">
      <c r="A141" t="str">
        <f t="shared" si="2"/>
        <v>nrpa52022/23</v>
      </c>
      <c r="B141" t="s">
        <v>28</v>
      </c>
      <c r="C141" t="s">
        <v>100</v>
      </c>
      <c r="D141">
        <v>5</v>
      </c>
      <c r="E141">
        <v>-11.856801806695911</v>
      </c>
      <c r="F141">
        <v>3.5342497274276692</v>
      </c>
      <c r="G141">
        <v>15.39105153412358</v>
      </c>
      <c r="H141" t="b">
        <v>1</v>
      </c>
      <c r="I141" t="b">
        <f>G141=Table_12a!C7</f>
        <v>1</v>
      </c>
      <c r="J141" t="b">
        <v>1</v>
      </c>
      <c r="K141" t="b">
        <v>1</v>
      </c>
      <c r="L141" t="b">
        <v>1</v>
      </c>
      <c r="M141" t="b">
        <v>1</v>
      </c>
      <c r="N141" t="b">
        <f>E141=Table_12b!C7</f>
        <v>1</v>
      </c>
      <c r="O141" t="b">
        <f>F141=Table_12c!C7</f>
        <v>1</v>
      </c>
    </row>
    <row r="142" spans="1:15" x14ac:dyDescent="0.35">
      <c r="A142" t="str">
        <f t="shared" si="2"/>
        <v>nrpa62022/23</v>
      </c>
      <c r="B142" t="s">
        <v>28</v>
      </c>
      <c r="C142" t="s">
        <v>100</v>
      </c>
      <c r="D142">
        <v>6</v>
      </c>
      <c r="E142">
        <v>-21.262801331627539</v>
      </c>
      <c r="F142">
        <v>6.1829542135573732</v>
      </c>
      <c r="G142">
        <v>27.445755545184909</v>
      </c>
      <c r="H142" t="b">
        <v>1</v>
      </c>
      <c r="I142" t="b">
        <f>G142=Table_12a!C8</f>
        <v>1</v>
      </c>
      <c r="J142" t="b">
        <v>1</v>
      </c>
      <c r="K142" t="b">
        <v>1</v>
      </c>
      <c r="L142" t="b">
        <v>1</v>
      </c>
      <c r="M142" t="b">
        <v>1</v>
      </c>
      <c r="N142" t="b">
        <f>E142=Table_12b!C8</f>
        <v>1</v>
      </c>
      <c r="O142" t="b">
        <f>F142=Table_12c!C8</f>
        <v>1</v>
      </c>
    </row>
    <row r="143" spans="1:15" x14ac:dyDescent="0.35">
      <c r="A143" t="str">
        <f t="shared" si="2"/>
        <v>nrpa72022/23</v>
      </c>
      <c r="B143" t="s">
        <v>28</v>
      </c>
      <c r="C143" t="s">
        <v>100</v>
      </c>
      <c r="D143">
        <v>7</v>
      </c>
      <c r="E143">
        <v>-32.600500092970478</v>
      </c>
      <c r="F143">
        <v>9.7112118160965686</v>
      </c>
      <c r="G143">
        <v>42.311711909067043</v>
      </c>
      <c r="H143" t="b">
        <v>1</v>
      </c>
      <c r="I143" t="b">
        <f>G143=Table_12a!C9</f>
        <v>1</v>
      </c>
      <c r="J143" t="b">
        <v>1</v>
      </c>
      <c r="K143" t="b">
        <v>1</v>
      </c>
      <c r="L143" t="b">
        <v>1</v>
      </c>
      <c r="M143" t="b">
        <v>1</v>
      </c>
      <c r="N143" t="b">
        <f>E143=Table_12b!C9</f>
        <v>1</v>
      </c>
      <c r="O143" t="b">
        <f>F143=Table_12c!C9</f>
        <v>1</v>
      </c>
    </row>
    <row r="144" spans="1:15" x14ac:dyDescent="0.35">
      <c r="A144" t="str">
        <f t="shared" si="2"/>
        <v>nrpa82022/23</v>
      </c>
      <c r="B144" t="s">
        <v>28</v>
      </c>
      <c r="C144" t="s">
        <v>100</v>
      </c>
      <c r="D144">
        <v>8</v>
      </c>
      <c r="E144">
        <v>-21.15936453922825</v>
      </c>
      <c r="F144">
        <v>5.9012046193623773</v>
      </c>
      <c r="G144">
        <v>27.060569158590631</v>
      </c>
      <c r="H144" t="b">
        <v>1</v>
      </c>
      <c r="I144" t="b">
        <f>G144=Table_12a!C10</f>
        <v>1</v>
      </c>
      <c r="J144" t="b">
        <v>1</v>
      </c>
      <c r="K144" t="b">
        <v>1</v>
      </c>
      <c r="L144" t="b">
        <v>1</v>
      </c>
      <c r="M144" t="b">
        <v>1</v>
      </c>
      <c r="N144" t="b">
        <f>E144=Table_12b!C10</f>
        <v>1</v>
      </c>
      <c r="O144" t="b">
        <f>F144=Table_12c!C10</f>
        <v>1</v>
      </c>
    </row>
    <row r="145" spans="1:15" x14ac:dyDescent="0.35">
      <c r="A145" t="str">
        <f t="shared" si="2"/>
        <v>nrpa92022/23</v>
      </c>
      <c r="B145" t="s">
        <v>28</v>
      </c>
      <c r="C145" t="s">
        <v>100</v>
      </c>
      <c r="D145">
        <v>9</v>
      </c>
      <c r="E145">
        <v>-21.417231513088389</v>
      </c>
      <c r="F145">
        <v>5.4285466063954626</v>
      </c>
      <c r="G145">
        <v>26.84577811948386</v>
      </c>
      <c r="H145" t="b">
        <v>1</v>
      </c>
      <c r="I145" t="b">
        <f>G145=Table_12a!C11</f>
        <v>1</v>
      </c>
      <c r="J145" t="b">
        <v>1</v>
      </c>
      <c r="K145" t="b">
        <v>1</v>
      </c>
      <c r="L145" t="b">
        <v>1</v>
      </c>
      <c r="M145" t="b">
        <v>1</v>
      </c>
      <c r="N145" t="b">
        <f>E145=Table_12b!C11</f>
        <v>1</v>
      </c>
      <c r="O145" t="b">
        <f>F145=Table_12c!C11</f>
        <v>1</v>
      </c>
    </row>
    <row r="146" spans="1:15" x14ac:dyDescent="0.35">
      <c r="A146" t="str">
        <f t="shared" si="2"/>
        <v>nrpa22023/24</v>
      </c>
      <c r="B146" t="s">
        <v>28</v>
      </c>
      <c r="C146" t="s">
        <v>95</v>
      </c>
      <c r="D146">
        <v>2</v>
      </c>
      <c r="E146">
        <v>-9.1539540717102525</v>
      </c>
      <c r="F146">
        <v>3.2790925087339651</v>
      </c>
      <c r="G146">
        <v>12.43304658044422</v>
      </c>
      <c r="H146" t="b">
        <v>1</v>
      </c>
      <c r="I146" t="b">
        <f>G146=Table_12a!D4</f>
        <v>1</v>
      </c>
      <c r="J146" t="b">
        <v>1</v>
      </c>
      <c r="K146" t="b">
        <v>1</v>
      </c>
      <c r="L146" t="b">
        <v>1</v>
      </c>
      <c r="M146" t="b">
        <v>1</v>
      </c>
      <c r="N146" t="b">
        <f>E146=Table_12b!D4</f>
        <v>1</v>
      </c>
      <c r="O146" t="b">
        <f>F146=Table_12c!D4</f>
        <v>1</v>
      </c>
    </row>
    <row r="147" spans="1:15" x14ac:dyDescent="0.35">
      <c r="A147" t="str">
        <f t="shared" si="2"/>
        <v>nrpa32023/24</v>
      </c>
      <c r="B147" t="s">
        <v>28</v>
      </c>
      <c r="C147" t="s">
        <v>95</v>
      </c>
      <c r="D147">
        <v>3</v>
      </c>
      <c r="E147">
        <v>-8.5825243430428522</v>
      </c>
      <c r="F147">
        <v>5.1839335028388884</v>
      </c>
      <c r="G147">
        <v>13.766457845881741</v>
      </c>
      <c r="H147" t="b">
        <v>1</v>
      </c>
      <c r="I147" t="b">
        <f>G147=Table_12a!D5</f>
        <v>1</v>
      </c>
      <c r="J147" t="b">
        <v>1</v>
      </c>
      <c r="K147" t="b">
        <v>1</v>
      </c>
      <c r="L147" t="b">
        <v>1</v>
      </c>
      <c r="M147" t="b">
        <v>1</v>
      </c>
      <c r="N147" t="b">
        <f>E147=Table_12b!D5</f>
        <v>1</v>
      </c>
      <c r="O147" t="b">
        <f>F147=Table_12c!D5</f>
        <v>1</v>
      </c>
    </row>
    <row r="148" spans="1:15" x14ac:dyDescent="0.35">
      <c r="A148" t="str">
        <f t="shared" si="2"/>
        <v>nrpa42023/24</v>
      </c>
      <c r="B148" t="s">
        <v>28</v>
      </c>
      <c r="C148" t="s">
        <v>95</v>
      </c>
      <c r="D148">
        <v>4</v>
      </c>
      <c r="E148">
        <v>-7.3393903835488192</v>
      </c>
      <c r="F148">
        <v>5.0067135291893257</v>
      </c>
      <c r="G148">
        <v>12.34610391273814</v>
      </c>
      <c r="H148" t="b">
        <v>1</v>
      </c>
      <c r="I148" t="b">
        <f>G148=Table_12a!D6</f>
        <v>1</v>
      </c>
      <c r="J148" t="b">
        <v>1</v>
      </c>
      <c r="K148" t="b">
        <v>1</v>
      </c>
      <c r="L148" t="b">
        <v>1</v>
      </c>
      <c r="M148" t="b">
        <v>1</v>
      </c>
      <c r="N148" t="b">
        <f>E148=Table_12b!D6</f>
        <v>1</v>
      </c>
      <c r="O148" t="b">
        <f>F148=Table_12c!D6</f>
        <v>1</v>
      </c>
    </row>
    <row r="149" spans="1:15" x14ac:dyDescent="0.35">
      <c r="A149" t="str">
        <f t="shared" si="2"/>
        <v>nrpa52023/24</v>
      </c>
      <c r="B149" t="s">
        <v>28</v>
      </c>
      <c r="C149" t="s">
        <v>95</v>
      </c>
      <c r="D149">
        <v>5</v>
      </c>
      <c r="E149">
        <v>-9.1353627509021038</v>
      </c>
      <c r="F149">
        <v>5.6527725473277686</v>
      </c>
      <c r="G149">
        <v>14.78813529822987</v>
      </c>
      <c r="H149" t="b">
        <v>1</v>
      </c>
      <c r="I149" t="b">
        <f>G149=Table_12a!D7</f>
        <v>1</v>
      </c>
      <c r="J149" t="b">
        <v>1</v>
      </c>
      <c r="K149" t="b">
        <v>1</v>
      </c>
      <c r="L149" t="b">
        <v>1</v>
      </c>
      <c r="M149" t="b">
        <v>1</v>
      </c>
      <c r="N149" t="b">
        <f>E149=Table_12b!D7</f>
        <v>1</v>
      </c>
      <c r="O149" t="b">
        <f>F149=Table_12c!D7</f>
        <v>1</v>
      </c>
    </row>
    <row r="150" spans="1:15" x14ac:dyDescent="0.35">
      <c r="A150" t="str">
        <f t="shared" si="2"/>
        <v>nrpa62023/24</v>
      </c>
      <c r="B150" t="s">
        <v>28</v>
      </c>
      <c r="C150" t="s">
        <v>95</v>
      </c>
      <c r="D150">
        <v>6</v>
      </c>
      <c r="E150">
        <v>-17.671363473639179</v>
      </c>
      <c r="F150">
        <v>9.4055561805509242</v>
      </c>
      <c r="G150">
        <v>27.0769196541901</v>
      </c>
      <c r="H150" t="b">
        <v>1</v>
      </c>
      <c r="I150" t="b">
        <f>G150=Table_12a!D8</f>
        <v>1</v>
      </c>
      <c r="J150" t="b">
        <v>1</v>
      </c>
      <c r="K150" t="b">
        <v>1</v>
      </c>
      <c r="L150" t="b">
        <v>1</v>
      </c>
      <c r="M150" t="b">
        <v>1</v>
      </c>
      <c r="N150" t="b">
        <f>E150=Table_12b!D8</f>
        <v>1</v>
      </c>
      <c r="O150" t="b">
        <f>F150=Table_12c!D8</f>
        <v>1</v>
      </c>
    </row>
    <row r="151" spans="1:15" x14ac:dyDescent="0.35">
      <c r="A151" t="str">
        <f t="shared" si="2"/>
        <v>nrpa72023/24</v>
      </c>
      <c r="B151" t="s">
        <v>28</v>
      </c>
      <c r="C151" t="s">
        <v>95</v>
      </c>
      <c r="D151">
        <v>7</v>
      </c>
      <c r="E151">
        <v>-27.851986492433621</v>
      </c>
      <c r="F151">
        <v>11.02731630749193</v>
      </c>
      <c r="G151">
        <v>38.879302799925547</v>
      </c>
      <c r="H151" t="b">
        <v>1</v>
      </c>
      <c r="I151" t="b">
        <f>G151=Table_12a!D9</f>
        <v>1</v>
      </c>
      <c r="J151" t="b">
        <v>1</v>
      </c>
      <c r="K151" t="b">
        <v>1</v>
      </c>
      <c r="L151" t="b">
        <v>1</v>
      </c>
      <c r="M151" t="b">
        <v>1</v>
      </c>
      <c r="N151" t="b">
        <f>E151=Table_12b!D9</f>
        <v>1</v>
      </c>
      <c r="O151" t="b">
        <f>F151=Table_12c!D9</f>
        <v>1</v>
      </c>
    </row>
    <row r="152" spans="1:15" x14ac:dyDescent="0.35">
      <c r="A152" t="str">
        <f t="shared" si="2"/>
        <v>nrpa82023/24</v>
      </c>
      <c r="B152" t="s">
        <v>28</v>
      </c>
      <c r="C152" t="s">
        <v>95</v>
      </c>
      <c r="D152">
        <v>8</v>
      </c>
      <c r="E152">
        <v>-21.302007100932109</v>
      </c>
      <c r="F152">
        <v>6.8784279277056806</v>
      </c>
      <c r="G152">
        <v>28.180435028637788</v>
      </c>
      <c r="H152" t="b">
        <v>1</v>
      </c>
      <c r="I152" t="b">
        <f>G152=Table_12a!D10</f>
        <v>1</v>
      </c>
      <c r="J152" t="b">
        <v>1</v>
      </c>
      <c r="K152" t="b">
        <v>1</v>
      </c>
      <c r="L152" t="b">
        <v>1</v>
      </c>
      <c r="M152" t="b">
        <v>1</v>
      </c>
      <c r="N152" t="b">
        <f>E152=Table_12b!D10</f>
        <v>1</v>
      </c>
      <c r="O152" t="b">
        <f>F152=Table_12c!D10</f>
        <v>1</v>
      </c>
    </row>
    <row r="153" spans="1:15" x14ac:dyDescent="0.35">
      <c r="A153" t="str">
        <f t="shared" si="2"/>
        <v>nrpa92023/24</v>
      </c>
      <c r="B153" t="s">
        <v>28</v>
      </c>
      <c r="C153" t="s">
        <v>95</v>
      </c>
      <c r="D153">
        <v>9</v>
      </c>
      <c r="E153">
        <v>-22.407286770918368</v>
      </c>
      <c r="F153">
        <v>4.2260523896364077</v>
      </c>
      <c r="G153">
        <v>26.63333916055478</v>
      </c>
      <c r="H153" t="b">
        <v>1</v>
      </c>
      <c r="I153" t="b">
        <f>G153=Table_12a!D11</f>
        <v>1</v>
      </c>
      <c r="J153" t="b">
        <v>1</v>
      </c>
      <c r="K153" t="b">
        <v>1</v>
      </c>
      <c r="L153" t="b">
        <v>1</v>
      </c>
      <c r="M153" t="b">
        <v>1</v>
      </c>
      <c r="N153" t="b">
        <f>E153=Table_12b!D11</f>
        <v>1</v>
      </c>
      <c r="O153" t="b">
        <f>F153=Table_12c!D11</f>
        <v>1</v>
      </c>
    </row>
    <row r="154" spans="1:15" x14ac:dyDescent="0.35">
      <c r="A154" t="str">
        <f t="shared" si="2"/>
        <v>nrpa22024/25</v>
      </c>
      <c r="B154" t="s">
        <v>28</v>
      </c>
      <c r="C154" t="s">
        <v>96</v>
      </c>
      <c r="D154">
        <v>2</v>
      </c>
      <c r="E154">
        <v>-17.809031620401559</v>
      </c>
      <c r="F154">
        <v>-2.3953307013500988</v>
      </c>
      <c r="G154">
        <v>15.413700919051459</v>
      </c>
      <c r="H154" t="b">
        <v>1</v>
      </c>
      <c r="I154" t="b">
        <f>G154=Table_12a!E4</f>
        <v>1</v>
      </c>
      <c r="J154" t="b">
        <v>1</v>
      </c>
      <c r="K154" t="b">
        <v>1</v>
      </c>
      <c r="L154" t="b">
        <v>1</v>
      </c>
      <c r="M154" t="b">
        <v>1</v>
      </c>
      <c r="N154" t="b">
        <f>E154=Table_12b!E4</f>
        <v>1</v>
      </c>
      <c r="O154" t="b">
        <f>F154=Table_12c!E4</f>
        <v>1</v>
      </c>
    </row>
    <row r="155" spans="1:15" x14ac:dyDescent="0.35">
      <c r="A155" t="str">
        <f t="shared" si="2"/>
        <v>nrpa32024/25</v>
      </c>
      <c r="B155" t="s">
        <v>28</v>
      </c>
      <c r="C155" t="s">
        <v>96</v>
      </c>
      <c r="D155">
        <v>3</v>
      </c>
      <c r="E155">
        <v>-11.753757499017169</v>
      </c>
      <c r="F155">
        <v>2.6667751451228581</v>
      </c>
      <c r="G155">
        <v>14.42053264414003</v>
      </c>
      <c r="H155" t="b">
        <v>1</v>
      </c>
      <c r="I155" t="b">
        <f>G155=Table_12a!E5</f>
        <v>1</v>
      </c>
      <c r="J155" t="b">
        <v>1</v>
      </c>
      <c r="K155" t="b">
        <v>1</v>
      </c>
      <c r="L155" t="b">
        <v>1</v>
      </c>
      <c r="M155" t="b">
        <v>1</v>
      </c>
      <c r="N155" t="b">
        <f>E155=Table_12b!E5</f>
        <v>1</v>
      </c>
      <c r="O155" t="b">
        <f>F155=Table_12c!E5</f>
        <v>1</v>
      </c>
    </row>
    <row r="156" spans="1:15" x14ac:dyDescent="0.35">
      <c r="A156" t="str">
        <f t="shared" si="2"/>
        <v>nrpa42024/25</v>
      </c>
      <c r="B156" t="s">
        <v>28</v>
      </c>
      <c r="C156" t="s">
        <v>96</v>
      </c>
      <c r="D156">
        <v>4</v>
      </c>
      <c r="E156">
        <v>-10.750689901841239</v>
      </c>
      <c r="F156">
        <v>4.308564524089757</v>
      </c>
      <c r="G156">
        <v>15.059254425930989</v>
      </c>
      <c r="H156" t="b">
        <v>1</v>
      </c>
      <c r="I156" t="b">
        <f>G156=Table_12a!E6</f>
        <v>1</v>
      </c>
      <c r="J156" t="b">
        <v>1</v>
      </c>
      <c r="K156" t="b">
        <v>1</v>
      </c>
      <c r="L156" t="b">
        <v>1</v>
      </c>
      <c r="M156" t="b">
        <v>1</v>
      </c>
      <c r="N156" t="b">
        <f>E156=Table_12b!E6</f>
        <v>1</v>
      </c>
      <c r="O156" t="b">
        <f>F156=Table_12c!E6</f>
        <v>1</v>
      </c>
    </row>
    <row r="157" spans="1:15" x14ac:dyDescent="0.35">
      <c r="A157" t="str">
        <f t="shared" si="2"/>
        <v>nrpa52024/25</v>
      </c>
      <c r="B157" t="s">
        <v>28</v>
      </c>
      <c r="C157" t="s">
        <v>96</v>
      </c>
      <c r="D157">
        <v>5</v>
      </c>
      <c r="E157">
        <v>-11.04594096365032</v>
      </c>
      <c r="F157">
        <v>5.1814777847982976</v>
      </c>
      <c r="G157">
        <v>16.227418748448621</v>
      </c>
      <c r="H157" t="b">
        <v>1</v>
      </c>
      <c r="I157" t="b">
        <f>G157=Table_12a!E7</f>
        <v>1</v>
      </c>
      <c r="J157" t="b">
        <v>1</v>
      </c>
      <c r="K157" t="b">
        <v>1</v>
      </c>
      <c r="L157" t="b">
        <v>1</v>
      </c>
      <c r="M157" t="b">
        <v>1</v>
      </c>
      <c r="N157" t="b">
        <f>E157=Table_12b!E7</f>
        <v>1</v>
      </c>
      <c r="O157" t="b">
        <f>F157=Table_12c!E7</f>
        <v>1</v>
      </c>
    </row>
    <row r="158" spans="1:15" x14ac:dyDescent="0.35">
      <c r="A158" t="str">
        <f t="shared" si="2"/>
        <v>nrpa62024/25</v>
      </c>
      <c r="B158" t="s">
        <v>28</v>
      </c>
      <c r="C158" t="s">
        <v>96</v>
      </c>
      <c r="D158">
        <v>6</v>
      </c>
      <c r="E158">
        <v>-18.53058045622307</v>
      </c>
      <c r="F158">
        <v>9.5178858756044757</v>
      </c>
      <c r="G158">
        <v>28.048466331827541</v>
      </c>
      <c r="H158" t="b">
        <v>1</v>
      </c>
      <c r="I158" t="b">
        <f>G158=Table_12a!E8</f>
        <v>1</v>
      </c>
      <c r="J158" t="b">
        <v>1</v>
      </c>
      <c r="K158" t="b">
        <v>1</v>
      </c>
      <c r="L158" t="b">
        <v>1</v>
      </c>
      <c r="M158" t="b">
        <v>1</v>
      </c>
      <c r="N158" t="b">
        <f>E158=Table_12b!E8</f>
        <v>1</v>
      </c>
      <c r="O158" t="b">
        <f>F158=Table_12c!E8</f>
        <v>1</v>
      </c>
    </row>
    <row r="159" spans="1:15" x14ac:dyDescent="0.35">
      <c r="A159" t="str">
        <f t="shared" si="2"/>
        <v>nrpa72024/25</v>
      </c>
      <c r="B159" t="s">
        <v>28</v>
      </c>
      <c r="C159" t="s">
        <v>96</v>
      </c>
      <c r="D159">
        <v>7</v>
      </c>
      <c r="E159">
        <v>-26.67514927307888</v>
      </c>
      <c r="F159">
        <v>16.092673784233948</v>
      </c>
      <c r="G159">
        <v>42.767823057312818</v>
      </c>
      <c r="H159" t="b">
        <v>1</v>
      </c>
      <c r="I159" t="b">
        <f>G159=Table_12a!E9</f>
        <v>1</v>
      </c>
      <c r="J159" t="b">
        <v>1</v>
      </c>
      <c r="K159" t="b">
        <v>1</v>
      </c>
      <c r="L159" t="b">
        <v>1</v>
      </c>
      <c r="M159" t="b">
        <v>1</v>
      </c>
      <c r="N159" t="b">
        <f>E159=Table_12b!E9</f>
        <v>1</v>
      </c>
      <c r="O159" t="b">
        <f>F159=Table_12c!E9</f>
        <v>1</v>
      </c>
    </row>
    <row r="160" spans="1:15" x14ac:dyDescent="0.35">
      <c r="A160" t="str">
        <f t="shared" si="2"/>
        <v>nrpa82024/25</v>
      </c>
      <c r="B160" t="s">
        <v>28</v>
      </c>
      <c r="C160" t="s">
        <v>96</v>
      </c>
      <c r="D160">
        <v>8</v>
      </c>
      <c r="E160">
        <v>-16.545866266440068</v>
      </c>
      <c r="F160">
        <v>9.7400900395209238</v>
      </c>
      <c r="G160">
        <v>26.28595630596099</v>
      </c>
      <c r="H160" t="b">
        <v>1</v>
      </c>
      <c r="I160" t="b">
        <f>G160=Table_12a!E10</f>
        <v>1</v>
      </c>
      <c r="J160" t="b">
        <v>1</v>
      </c>
      <c r="K160" t="b">
        <v>1</v>
      </c>
      <c r="L160" t="b">
        <v>1</v>
      </c>
      <c r="M160" t="b">
        <v>1</v>
      </c>
      <c r="N160" t="b">
        <f>E160=Table_12b!E10</f>
        <v>1</v>
      </c>
      <c r="O160" t="b">
        <f>F160=Table_12c!E10</f>
        <v>1</v>
      </c>
    </row>
    <row r="161" spans="1:15" x14ac:dyDescent="0.35">
      <c r="A161" t="str">
        <f t="shared" si="2"/>
        <v>nrpa92024/25</v>
      </c>
      <c r="B161" t="s">
        <v>28</v>
      </c>
      <c r="C161" t="s">
        <v>96</v>
      </c>
      <c r="D161">
        <v>9</v>
      </c>
      <c r="E161">
        <v>-20.31649135840237</v>
      </c>
      <c r="F161">
        <v>9.2361179039064165</v>
      </c>
      <c r="G161">
        <v>29.552609262308788</v>
      </c>
      <c r="H161" t="b">
        <v>1</v>
      </c>
      <c r="I161" t="b">
        <f>G161=Table_12a!E11</f>
        <v>1</v>
      </c>
      <c r="J161" t="b">
        <v>1</v>
      </c>
      <c r="K161" t="b">
        <v>1</v>
      </c>
      <c r="L161" t="b">
        <v>1</v>
      </c>
      <c r="M161" t="b">
        <v>1</v>
      </c>
      <c r="N161" t="b">
        <f>E161=Table_12b!E11</f>
        <v>1</v>
      </c>
      <c r="O161" t="b">
        <f>F161=Table_12c!E11</f>
        <v>1</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EE791-F54D-4A33-BD48-103AD3576159}">
  <sheetPr>
    <tabColor rgb="FF92D050"/>
  </sheetPr>
  <dimension ref="A1:G11"/>
  <sheetViews>
    <sheetView workbookViewId="0">
      <selection activeCell="G11" sqref="G11"/>
    </sheetView>
  </sheetViews>
  <sheetFormatPr defaultRowHeight="15.5" x14ac:dyDescent="0.35"/>
  <cols>
    <col min="1" max="1" width="11.23046875" style="3" customWidth="1"/>
    <col min="2" max="5" width="8.921875" style="3" customWidth="1"/>
    <col min="6" max="16384" width="9.23046875" style="3"/>
  </cols>
  <sheetData>
    <row r="1" spans="1:7" ht="19" x14ac:dyDescent="0.4">
      <c r="A1" s="2" t="s">
        <v>113</v>
      </c>
    </row>
    <row r="2" spans="1:7" x14ac:dyDescent="0.35">
      <c r="A2" s="3" t="s">
        <v>3</v>
      </c>
    </row>
    <row r="3" spans="1:7" x14ac:dyDescent="0.35">
      <c r="A3" s="4" t="s">
        <v>4</v>
      </c>
      <c r="B3" s="5" t="s">
        <v>8</v>
      </c>
      <c r="C3" s="5" t="s">
        <v>5</v>
      </c>
      <c r="D3" s="5" t="s">
        <v>6</v>
      </c>
      <c r="E3" s="5" t="s">
        <v>7</v>
      </c>
      <c r="F3" s="23" t="s">
        <v>35</v>
      </c>
      <c r="G3" s="23" t="s">
        <v>91</v>
      </c>
    </row>
    <row r="4" spans="1:7" x14ac:dyDescent="0.35">
      <c r="A4" s="3">
        <v>2</v>
      </c>
      <c r="B4" s="6">
        <f t="shared" ref="B4:G11" si="0">VLOOKUP("ppa"&amp;$A4&amp;B$3,FSM_Data,7,FALSE)</f>
        <v>11.376944631770209</v>
      </c>
      <c r="C4" s="6">
        <f t="shared" si="0"/>
        <v>10.950882702678941</v>
      </c>
      <c r="D4" s="6">
        <f t="shared" si="0"/>
        <v>10.931736761932999</v>
      </c>
      <c r="E4" s="6">
        <f t="shared" si="0"/>
        <v>10.934629148121591</v>
      </c>
      <c r="F4" s="6">
        <f t="shared" si="0"/>
        <v>11.049202092457691</v>
      </c>
      <c r="G4" s="6">
        <f t="shared" si="0"/>
        <v>13.250277960416851</v>
      </c>
    </row>
    <row r="5" spans="1:7" x14ac:dyDescent="0.35">
      <c r="A5" s="3">
        <v>3</v>
      </c>
      <c r="B5" s="6">
        <f t="shared" si="0"/>
        <v>12.402086043466509</v>
      </c>
      <c r="C5" s="6">
        <f t="shared" si="0"/>
        <v>12.74873629191271</v>
      </c>
      <c r="D5" s="6">
        <f t="shared" si="0"/>
        <v>11.56917547021289</v>
      </c>
      <c r="E5" s="6">
        <f t="shared" si="0"/>
        <v>11.209676417449201</v>
      </c>
      <c r="F5" s="6">
        <f t="shared" si="0"/>
        <v>12.931276171530589</v>
      </c>
      <c r="G5" s="6">
        <f t="shared" si="0"/>
        <v>12.5538790192695</v>
      </c>
    </row>
    <row r="6" spans="1:7" x14ac:dyDescent="0.35">
      <c r="A6" s="3">
        <v>4</v>
      </c>
      <c r="B6" s="6">
        <f t="shared" si="0"/>
        <v>12.45478193944235</v>
      </c>
      <c r="C6" s="6">
        <f t="shared" si="0"/>
        <v>13.65306199817257</v>
      </c>
      <c r="D6" s="6">
        <f t="shared" si="0"/>
        <v>13.667352451878459</v>
      </c>
      <c r="E6" s="6">
        <f t="shared" si="0"/>
        <v>12.11971261399732</v>
      </c>
      <c r="F6" s="6">
        <f t="shared" si="0"/>
        <v>12.938901688222</v>
      </c>
      <c r="G6" s="6">
        <f t="shared" si="0"/>
        <v>15.21100074941527</v>
      </c>
    </row>
    <row r="7" spans="1:7" x14ac:dyDescent="0.35">
      <c r="A7" s="3">
        <v>5</v>
      </c>
      <c r="B7" s="6">
        <f t="shared" si="0"/>
        <v>14.82339902755354</v>
      </c>
      <c r="C7" s="6">
        <f t="shared" si="0"/>
        <v>15.46228327733947</v>
      </c>
      <c r="D7" s="6">
        <f t="shared" si="0"/>
        <v>15.08868362242092</v>
      </c>
      <c r="E7" s="6">
        <f t="shared" si="0"/>
        <v>14.6263260792275</v>
      </c>
      <c r="F7" s="6">
        <f t="shared" si="0"/>
        <v>14.06630569635934</v>
      </c>
      <c r="G7" s="6">
        <f t="shared" si="0"/>
        <v>15.619885611735629</v>
      </c>
    </row>
    <row r="8" spans="1:7" x14ac:dyDescent="0.35">
      <c r="A8" s="3">
        <v>6</v>
      </c>
      <c r="B8" s="6">
        <f t="shared" si="0"/>
        <v>21.489582662875542</v>
      </c>
      <c r="C8" s="6">
        <f t="shared" si="0"/>
        <v>22.433894676133839</v>
      </c>
      <c r="D8" s="6">
        <f t="shared" si="0"/>
        <v>24.56509809897107</v>
      </c>
      <c r="E8" s="6">
        <f t="shared" si="0"/>
        <v>21.796855927420289</v>
      </c>
      <c r="F8" s="6">
        <f t="shared" si="0"/>
        <v>22.912143525911979</v>
      </c>
      <c r="G8" s="6">
        <f t="shared" si="0"/>
        <v>22.671524424284019</v>
      </c>
    </row>
    <row r="9" spans="1:7" x14ac:dyDescent="0.35">
      <c r="A9" s="3">
        <v>7</v>
      </c>
      <c r="B9" s="6">
        <f t="shared" si="0"/>
        <v>27.202626269743899</v>
      </c>
      <c r="C9" s="6">
        <f t="shared" si="0"/>
        <v>28.626384501617071</v>
      </c>
      <c r="D9" s="6">
        <f t="shared" si="0"/>
        <v>30.513135702761922</v>
      </c>
      <c r="E9" s="6">
        <f t="shared" si="0"/>
        <v>28.910921292093789</v>
      </c>
      <c r="F9" s="6">
        <f t="shared" si="0"/>
        <v>28.258325681556101</v>
      </c>
      <c r="G9" s="6">
        <f t="shared" si="0"/>
        <v>30.358482541103271</v>
      </c>
    </row>
    <row r="10" spans="1:7" x14ac:dyDescent="0.35">
      <c r="A10" s="3">
        <v>8</v>
      </c>
      <c r="B10" s="6">
        <f t="shared" si="0"/>
        <v>21.06267491659942</v>
      </c>
      <c r="C10" s="6">
        <f t="shared" si="0"/>
        <v>21.415781483083279</v>
      </c>
      <c r="D10" s="6">
        <f t="shared" si="0"/>
        <v>23.973439017728811</v>
      </c>
      <c r="E10" s="6">
        <f t="shared" si="0"/>
        <v>22.15853672755452</v>
      </c>
      <c r="F10" s="6">
        <f t="shared" si="0"/>
        <v>22.991694403135401</v>
      </c>
      <c r="G10" s="6">
        <f t="shared" si="0"/>
        <v>23.822439854949941</v>
      </c>
    </row>
    <row r="11" spans="1:7" x14ac:dyDescent="0.35">
      <c r="A11" s="3">
        <v>9</v>
      </c>
      <c r="B11" s="6">
        <f t="shared" si="0"/>
        <v>23.209933282814319</v>
      </c>
      <c r="C11" s="6">
        <f t="shared" si="0"/>
        <v>24.043000247901521</v>
      </c>
      <c r="D11" s="6">
        <f t="shared" si="0"/>
        <v>24.726913984121499</v>
      </c>
      <c r="E11" s="6">
        <f t="shared" si="0"/>
        <v>23.998385260668719</v>
      </c>
      <c r="F11" s="6">
        <f t="shared" si="0"/>
        <v>23.487567365099931</v>
      </c>
      <c r="G11" s="6">
        <f t="shared" si="0"/>
        <v>26.105820570057471</v>
      </c>
    </row>
  </sheetData>
  <pageMargins left="0.7" right="0.7" top="0.75" bottom="0.75" header="0.3" footer="0.3"/>
  <pageSetup paperSize="9" orientation="portrait" r:id="rId1"/>
  <ignoredErrors>
    <ignoredError sqref="B4:E4" calculatedColumn="1"/>
  </ignoredErrors>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B7D45-BFDE-43BE-86A0-2D3B59FFBA85}">
  <sheetPr>
    <tabColor rgb="FF92D050"/>
  </sheetPr>
  <dimension ref="A1:G11"/>
  <sheetViews>
    <sheetView workbookViewId="0">
      <selection activeCell="A2" sqref="A2"/>
    </sheetView>
  </sheetViews>
  <sheetFormatPr defaultRowHeight="15.5" x14ac:dyDescent="0.35"/>
  <cols>
    <col min="1" max="1" width="11.23046875" style="3" customWidth="1"/>
    <col min="2" max="5" width="8.921875" style="3" customWidth="1"/>
    <col min="6" max="16384" width="9.23046875" style="3"/>
  </cols>
  <sheetData>
    <row r="1" spans="1:7" ht="19" x14ac:dyDescent="0.4">
      <c r="A1" s="2" t="s">
        <v>114</v>
      </c>
    </row>
    <row r="2" spans="1:7" x14ac:dyDescent="0.35">
      <c r="A2" s="3" t="s">
        <v>3</v>
      </c>
    </row>
    <row r="3" spans="1:7" x14ac:dyDescent="0.35">
      <c r="A3" s="4" t="s">
        <v>4</v>
      </c>
      <c r="B3" s="5" t="s">
        <v>8</v>
      </c>
      <c r="C3" s="5" t="s">
        <v>5</v>
      </c>
      <c r="D3" s="5" t="s">
        <v>6</v>
      </c>
      <c r="E3" s="5" t="s">
        <v>7</v>
      </c>
      <c r="F3" s="23" t="s">
        <v>35</v>
      </c>
      <c r="G3" s="23" t="s">
        <v>91</v>
      </c>
    </row>
    <row r="4" spans="1:7" x14ac:dyDescent="0.35">
      <c r="A4" s="3">
        <v>2</v>
      </c>
      <c r="B4" s="6">
        <f t="shared" ref="B4:G11" si="0">VLOOKUP("ppa"&amp;$A4&amp;B$3,FSM_Data,5,FALSE)</f>
        <v>-2.319245056360201</v>
      </c>
      <c r="C4" s="6">
        <f t="shared" si="0"/>
        <v>-7.3092636225776442</v>
      </c>
      <c r="D4" s="6">
        <f t="shared" si="0"/>
        <v>-10.00567697199366</v>
      </c>
      <c r="E4" s="6">
        <f t="shared" si="0"/>
        <v>-8.343321860539227</v>
      </c>
      <c r="F4" s="6">
        <f t="shared" si="0"/>
        <v>-4.3405475388801653</v>
      </c>
      <c r="G4" s="6">
        <f t="shared" si="0"/>
        <v>-8.8465549716671248</v>
      </c>
    </row>
    <row r="5" spans="1:7" x14ac:dyDescent="0.35">
      <c r="A5" s="3">
        <v>3</v>
      </c>
      <c r="B5" s="6">
        <f t="shared" si="0"/>
        <v>-2.3544943391561399</v>
      </c>
      <c r="C5" s="6">
        <f t="shared" si="0"/>
        <v>-9.5104054987353344</v>
      </c>
      <c r="D5" s="6">
        <f t="shared" si="0"/>
        <v>-10.685929181250721</v>
      </c>
      <c r="E5" s="6">
        <f t="shared" si="0"/>
        <v>-8.4899022504353852</v>
      </c>
      <c r="F5" s="6">
        <f t="shared" si="0"/>
        <v>-5.021227572980524</v>
      </c>
      <c r="G5" s="6">
        <f t="shared" si="0"/>
        <v>-6.7615093029021347</v>
      </c>
    </row>
    <row r="6" spans="1:7" x14ac:dyDescent="0.35">
      <c r="A6" s="3">
        <v>4</v>
      </c>
      <c r="B6" s="6">
        <f t="shared" si="0"/>
        <v>-1.0193170692601039</v>
      </c>
      <c r="C6" s="6">
        <f t="shared" si="0"/>
        <v>-10.071272047846101</v>
      </c>
      <c r="D6" s="6">
        <f t="shared" si="0"/>
        <v>-12.82889372422601</v>
      </c>
      <c r="E6" s="6">
        <f t="shared" si="0"/>
        <v>-9.2168045343799285</v>
      </c>
      <c r="F6" s="6">
        <f t="shared" si="0"/>
        <v>-5.2338622340367369</v>
      </c>
      <c r="G6" s="6">
        <f t="shared" si="0"/>
        <v>-8.4434657965489137</v>
      </c>
    </row>
    <row r="7" spans="1:7" x14ac:dyDescent="0.35">
      <c r="A7" s="3">
        <v>5</v>
      </c>
      <c r="B7" s="6">
        <f t="shared" si="0"/>
        <v>-1.6434011827521171</v>
      </c>
      <c r="C7" s="6">
        <f t="shared" si="0"/>
        <v>-11.650120253300731</v>
      </c>
      <c r="D7" s="6">
        <f t="shared" si="0"/>
        <v>-13.36156435499896</v>
      </c>
      <c r="E7" s="6">
        <f t="shared" si="0"/>
        <v>-11.20474247581193</v>
      </c>
      <c r="F7" s="6">
        <f t="shared" si="0"/>
        <v>-5.8547044871148683</v>
      </c>
      <c r="G7" s="6">
        <f t="shared" si="0"/>
        <v>-8.2494154758002427</v>
      </c>
    </row>
    <row r="8" spans="1:7" x14ac:dyDescent="0.35">
      <c r="A8" s="3">
        <v>6</v>
      </c>
      <c r="B8" s="6">
        <f t="shared" si="0"/>
        <v>-3.7430138992522468</v>
      </c>
      <c r="C8" s="6">
        <f t="shared" si="0"/>
        <v>-16.08820749604709</v>
      </c>
      <c r="D8" s="6">
        <f t="shared" si="0"/>
        <v>-20.14099331049178</v>
      </c>
      <c r="E8" s="6">
        <f t="shared" si="0"/>
        <v>-16.88581205138232</v>
      </c>
      <c r="F8" s="6">
        <f t="shared" si="0"/>
        <v>-10.85007016282843</v>
      </c>
      <c r="G8" s="6">
        <f t="shared" si="0"/>
        <v>-12.3568661058017</v>
      </c>
    </row>
    <row r="9" spans="1:7" x14ac:dyDescent="0.35">
      <c r="A9" s="3">
        <v>7</v>
      </c>
      <c r="B9" s="6">
        <f t="shared" si="0"/>
        <v>-6.5368088827499538</v>
      </c>
      <c r="C9" s="6">
        <f t="shared" si="0"/>
        <v>-22.16033465953646</v>
      </c>
      <c r="D9" s="6">
        <f t="shared" si="0"/>
        <v>-25.549419487750619</v>
      </c>
      <c r="E9" s="6">
        <f t="shared" si="0"/>
        <v>-22.345990331305671</v>
      </c>
      <c r="F9" s="6">
        <f t="shared" si="0"/>
        <v>-16.4540581912905</v>
      </c>
      <c r="G9" s="6">
        <f t="shared" si="0"/>
        <v>-16.665865674719839</v>
      </c>
    </row>
    <row r="10" spans="1:7" x14ac:dyDescent="0.35">
      <c r="A10" s="3">
        <v>8</v>
      </c>
      <c r="B10" s="6">
        <f t="shared" si="0"/>
        <v>-8.2081102255309162</v>
      </c>
      <c r="C10" s="6">
        <f t="shared" si="0"/>
        <v>-15.776747032396599</v>
      </c>
      <c r="D10" s="6">
        <f t="shared" si="0"/>
        <v>-20.238501621920939</v>
      </c>
      <c r="E10" s="6">
        <f t="shared" si="0"/>
        <v>-17.31193206175605</v>
      </c>
      <c r="F10" s="6">
        <f t="shared" si="0"/>
        <v>-16.078114201695779</v>
      </c>
      <c r="G10" s="6">
        <f t="shared" si="0"/>
        <v>-15.703132407104681</v>
      </c>
    </row>
    <row r="11" spans="1:7" x14ac:dyDescent="0.35">
      <c r="A11" s="3">
        <v>9</v>
      </c>
      <c r="B11" s="6">
        <f t="shared" si="0"/>
        <v>-12.80702702590423</v>
      </c>
      <c r="C11" s="6">
        <f t="shared" si="0"/>
        <v>-18.410183728587821</v>
      </c>
      <c r="D11" s="6">
        <f t="shared" si="0"/>
        <v>-20.74955244119521</v>
      </c>
      <c r="E11" s="6">
        <f t="shared" si="0"/>
        <v>-19.252410398188299</v>
      </c>
      <c r="F11" s="6">
        <f t="shared" si="0"/>
        <v>-17.704877687169262</v>
      </c>
      <c r="G11" s="6">
        <f t="shared" si="0"/>
        <v>-16.191873922610679</v>
      </c>
    </row>
  </sheetData>
  <pageMargins left="0.7" right="0.7" top="0.75" bottom="0.75" header="0.3" footer="0.3"/>
  <pageSetup paperSize="9"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465DE-ED57-432B-9F3D-B6E6DF2DBBD7}">
  <sheetPr>
    <tabColor rgb="FF92D050"/>
  </sheetPr>
  <dimension ref="A1:G11"/>
  <sheetViews>
    <sheetView workbookViewId="0">
      <selection activeCell="A2" sqref="A2"/>
    </sheetView>
  </sheetViews>
  <sheetFormatPr defaultRowHeight="15.5" x14ac:dyDescent="0.35"/>
  <cols>
    <col min="1" max="1" width="11.23046875" style="3" customWidth="1"/>
    <col min="2" max="5" width="8.921875" style="3" customWidth="1"/>
    <col min="6" max="16384" width="9.23046875" style="3"/>
  </cols>
  <sheetData>
    <row r="1" spans="1:7" ht="19" x14ac:dyDescent="0.4">
      <c r="A1" s="2" t="s">
        <v>115</v>
      </c>
    </row>
    <row r="2" spans="1:7" x14ac:dyDescent="0.35">
      <c r="A2" s="3" t="s">
        <v>3</v>
      </c>
    </row>
    <row r="3" spans="1:7" x14ac:dyDescent="0.35">
      <c r="A3" s="4" t="s">
        <v>4</v>
      </c>
      <c r="B3" s="5" t="s">
        <v>8</v>
      </c>
      <c r="C3" s="5" t="s">
        <v>5</v>
      </c>
      <c r="D3" s="5" t="s">
        <v>6</v>
      </c>
      <c r="E3" s="5" t="s">
        <v>7</v>
      </c>
      <c r="F3" s="23" t="s">
        <v>35</v>
      </c>
      <c r="G3" s="23" t="s">
        <v>91</v>
      </c>
    </row>
    <row r="4" spans="1:7" x14ac:dyDescent="0.35">
      <c r="A4" s="3">
        <v>2</v>
      </c>
      <c r="B4" s="6">
        <f t="shared" ref="B4:G11" si="0">VLOOKUP("ppa"&amp;$A4&amp;B$3,FSM_Data,6,FALSE)</f>
        <v>9.0576995754100089</v>
      </c>
      <c r="C4" s="6">
        <f t="shared" si="0"/>
        <v>3.641619080101294</v>
      </c>
      <c r="D4" s="6">
        <f t="shared" si="0"/>
        <v>0.92605978993933913</v>
      </c>
      <c r="E4" s="6">
        <f t="shared" si="0"/>
        <v>2.591307287582358</v>
      </c>
      <c r="F4" s="6">
        <f t="shared" si="0"/>
        <v>6.7086545535775279</v>
      </c>
      <c r="G4" s="6">
        <f t="shared" si="0"/>
        <v>4.4037229887497293</v>
      </c>
    </row>
    <row r="5" spans="1:7" x14ac:dyDescent="0.35">
      <c r="A5" s="3">
        <v>3</v>
      </c>
      <c r="B5" s="6">
        <f t="shared" si="0"/>
        <v>10.047591704310371</v>
      </c>
      <c r="C5" s="6">
        <f t="shared" si="0"/>
        <v>3.2383307931773788</v>
      </c>
      <c r="D5" s="6">
        <f t="shared" si="0"/>
        <v>0.88324628896216151</v>
      </c>
      <c r="E5" s="6">
        <f t="shared" si="0"/>
        <v>2.7197741670138171</v>
      </c>
      <c r="F5" s="6">
        <f t="shared" si="0"/>
        <v>7.9100485985500617</v>
      </c>
      <c r="G5" s="6">
        <f t="shared" si="0"/>
        <v>5.7923697163673644</v>
      </c>
    </row>
    <row r="6" spans="1:7" x14ac:dyDescent="0.35">
      <c r="A6" s="3">
        <v>4</v>
      </c>
      <c r="B6" s="6">
        <f t="shared" si="0"/>
        <v>11.435464870182249</v>
      </c>
      <c r="C6" s="6">
        <f t="shared" si="0"/>
        <v>3.581789950326467</v>
      </c>
      <c r="D6" s="6">
        <f t="shared" si="0"/>
        <v>0.83845872765244844</v>
      </c>
      <c r="E6" s="6">
        <f t="shared" si="0"/>
        <v>2.9029080796173892</v>
      </c>
      <c r="F6" s="6">
        <f t="shared" si="0"/>
        <v>7.7050394541852594</v>
      </c>
      <c r="G6" s="6">
        <f t="shared" si="0"/>
        <v>6.767534952866356</v>
      </c>
    </row>
    <row r="7" spans="1:7" x14ac:dyDescent="0.35">
      <c r="A7" s="3">
        <v>5</v>
      </c>
      <c r="B7" s="6">
        <f t="shared" si="0"/>
        <v>13.17999784480142</v>
      </c>
      <c r="C7" s="6">
        <f t="shared" si="0"/>
        <v>3.812163024038743</v>
      </c>
      <c r="D7" s="6">
        <f t="shared" si="0"/>
        <v>1.727119267421962</v>
      </c>
      <c r="E7" s="6">
        <f t="shared" si="0"/>
        <v>3.4215836034155722</v>
      </c>
      <c r="F7" s="6">
        <f t="shared" si="0"/>
        <v>8.211601209244467</v>
      </c>
      <c r="G7" s="6">
        <f t="shared" si="0"/>
        <v>7.3704701359353857</v>
      </c>
    </row>
    <row r="8" spans="1:7" x14ac:dyDescent="0.35">
      <c r="A8" s="3">
        <v>6</v>
      </c>
      <c r="B8" s="6">
        <f t="shared" si="0"/>
        <v>17.746568763623291</v>
      </c>
      <c r="C8" s="6">
        <f t="shared" si="0"/>
        <v>6.3456871800867489</v>
      </c>
      <c r="D8" s="6">
        <f t="shared" si="0"/>
        <v>4.4241047884792906</v>
      </c>
      <c r="E8" s="6">
        <f t="shared" si="0"/>
        <v>4.9110438760379687</v>
      </c>
      <c r="F8" s="6">
        <f t="shared" si="0"/>
        <v>12.062073363083551</v>
      </c>
      <c r="G8" s="6">
        <f t="shared" si="0"/>
        <v>10.31465831848231</v>
      </c>
    </row>
    <row r="9" spans="1:7" x14ac:dyDescent="0.35">
      <c r="A9" s="3">
        <v>7</v>
      </c>
      <c r="B9" s="6">
        <f t="shared" si="0"/>
        <v>20.66581738699394</v>
      </c>
      <c r="C9" s="6">
        <f t="shared" si="0"/>
        <v>6.4660498420806096</v>
      </c>
      <c r="D9" s="6">
        <f t="shared" si="0"/>
        <v>4.963716215011301</v>
      </c>
      <c r="E9" s="6">
        <f t="shared" si="0"/>
        <v>6.5649309607881161</v>
      </c>
      <c r="F9" s="6">
        <f t="shared" si="0"/>
        <v>11.8042674902656</v>
      </c>
      <c r="G9" s="6">
        <f t="shared" si="0"/>
        <v>13.69261686638343</v>
      </c>
    </row>
    <row r="10" spans="1:7" x14ac:dyDescent="0.35">
      <c r="A10" s="3">
        <v>8</v>
      </c>
      <c r="B10" s="6">
        <f t="shared" si="0"/>
        <v>12.854564691068511</v>
      </c>
      <c r="C10" s="6">
        <f t="shared" si="0"/>
        <v>5.6390344506866814</v>
      </c>
      <c r="D10" s="6">
        <f t="shared" si="0"/>
        <v>3.7349373958078762</v>
      </c>
      <c r="E10" s="6">
        <f t="shared" si="0"/>
        <v>4.8466046657984769</v>
      </c>
      <c r="F10" s="6">
        <f t="shared" si="0"/>
        <v>6.9135802014396237</v>
      </c>
      <c r="G10" s="6">
        <f t="shared" si="0"/>
        <v>8.1193074478452552</v>
      </c>
    </row>
    <row r="11" spans="1:7" x14ac:dyDescent="0.35">
      <c r="A11" s="3">
        <v>9</v>
      </c>
      <c r="B11" s="6">
        <f t="shared" si="0"/>
        <v>10.402906256910089</v>
      </c>
      <c r="C11" s="6">
        <f t="shared" si="0"/>
        <v>5.6328165193136952</v>
      </c>
      <c r="D11" s="6">
        <f t="shared" si="0"/>
        <v>3.9773615429262978</v>
      </c>
      <c r="E11" s="6">
        <f t="shared" si="0"/>
        <v>4.7459748624804146</v>
      </c>
      <c r="F11" s="6">
        <f t="shared" si="0"/>
        <v>5.7826896779306756</v>
      </c>
      <c r="G11" s="6">
        <f t="shared" si="0"/>
        <v>9.9139466474467888</v>
      </c>
    </row>
  </sheetData>
  <pageMargins left="0.7" right="0.7" top="0.75" bottom="0.75" header="0.3" footer="0.3"/>
  <pageSetup paperSize="9"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41870-8739-4DA7-BBC0-073D4E70137B}">
  <sheetPr>
    <tabColor rgb="FF92D050"/>
  </sheetPr>
  <dimension ref="A1:F11"/>
  <sheetViews>
    <sheetView workbookViewId="0"/>
  </sheetViews>
  <sheetFormatPr defaultRowHeight="15.5" x14ac:dyDescent="0.35"/>
  <cols>
    <col min="1" max="1" width="11.23046875" style="3" customWidth="1"/>
    <col min="2" max="4" width="8.921875" style="3" customWidth="1"/>
    <col min="5" max="16384" width="9.23046875" style="3"/>
  </cols>
  <sheetData>
    <row r="1" spans="1:6" ht="19" x14ac:dyDescent="0.4">
      <c r="A1" s="2" t="s">
        <v>119</v>
      </c>
    </row>
    <row r="2" spans="1:6" x14ac:dyDescent="0.35">
      <c r="A2" s="3" t="s">
        <v>3</v>
      </c>
    </row>
    <row r="3" spans="1:6" x14ac:dyDescent="0.35">
      <c r="A3" s="4" t="s">
        <v>4</v>
      </c>
      <c r="B3" s="5" t="s">
        <v>5</v>
      </c>
      <c r="C3" s="5" t="s">
        <v>6</v>
      </c>
      <c r="D3" s="5" t="s">
        <v>7</v>
      </c>
      <c r="E3" s="23" t="s">
        <v>35</v>
      </c>
      <c r="F3" s="23" t="s">
        <v>91</v>
      </c>
    </row>
    <row r="4" spans="1:6" x14ac:dyDescent="0.35">
      <c r="A4" s="3">
        <v>2</v>
      </c>
      <c r="B4" s="6">
        <f t="shared" ref="B4:F11" si="0">VLOOKUP("wrpa"&amp;$A4&amp;B$3,FSM_Data,7,FALSE)</f>
        <v>18.28664328682725</v>
      </c>
      <c r="C4" s="6">
        <f t="shared" si="0"/>
        <v>13.19329735714841</v>
      </c>
      <c r="D4" s="6">
        <f t="shared" si="0"/>
        <v>14.05592798319557</v>
      </c>
      <c r="E4" s="6">
        <f t="shared" si="0"/>
        <v>19.475221803557162</v>
      </c>
      <c r="F4" s="6">
        <f t="shared" si="0"/>
        <v>25.716232304032548</v>
      </c>
    </row>
    <row r="5" spans="1:6" x14ac:dyDescent="0.35">
      <c r="A5" s="3">
        <v>3</v>
      </c>
      <c r="B5" s="6">
        <f t="shared" si="0"/>
        <v>25.2731572650579</v>
      </c>
      <c r="C5" s="6">
        <f t="shared" si="0"/>
        <v>18.899817068661729</v>
      </c>
      <c r="D5" s="6">
        <f t="shared" si="0"/>
        <v>22.331282393549749</v>
      </c>
      <c r="E5" s="6">
        <f t="shared" si="0"/>
        <v>24.626067983945791</v>
      </c>
      <c r="F5" s="6">
        <f t="shared" si="0"/>
        <v>35.167575618168073</v>
      </c>
    </row>
    <row r="6" spans="1:6" x14ac:dyDescent="0.35">
      <c r="A6" s="3">
        <v>4</v>
      </c>
      <c r="B6" s="6">
        <f t="shared" si="0"/>
        <v>26.606619661312241</v>
      </c>
      <c r="C6" s="6">
        <f t="shared" si="0"/>
        <v>20.663023254545049</v>
      </c>
      <c r="D6" s="6">
        <f t="shared" si="0"/>
        <v>21.57945008967576</v>
      </c>
      <c r="E6" s="6">
        <f t="shared" si="0"/>
        <v>25.057360715139879</v>
      </c>
      <c r="F6" s="6">
        <f t="shared" si="0"/>
        <v>33.479364720270212</v>
      </c>
    </row>
    <row r="7" spans="1:6" x14ac:dyDescent="0.35">
      <c r="A7" s="3">
        <v>5</v>
      </c>
      <c r="B7" s="6">
        <f t="shared" si="0"/>
        <v>27.628209113604662</v>
      </c>
      <c r="C7" s="6">
        <f t="shared" si="0"/>
        <v>22.771846772525809</v>
      </c>
      <c r="D7" s="6">
        <f t="shared" si="0"/>
        <v>22.17051548415893</v>
      </c>
      <c r="E7" s="6">
        <f t="shared" si="0"/>
        <v>23.57598232930318</v>
      </c>
      <c r="F7" s="6">
        <f t="shared" si="0"/>
        <v>28.117547943213989</v>
      </c>
    </row>
    <row r="8" spans="1:6" x14ac:dyDescent="0.35">
      <c r="A8" s="3">
        <v>6</v>
      </c>
      <c r="B8" s="6">
        <f t="shared" si="0"/>
        <v>28.78681446676719</v>
      </c>
      <c r="C8" s="6">
        <f t="shared" si="0"/>
        <v>23.201579609036799</v>
      </c>
      <c r="D8" s="6">
        <f t="shared" si="0"/>
        <v>28.324784801190621</v>
      </c>
      <c r="E8" s="6">
        <f t="shared" si="0"/>
        <v>29.320967560892811</v>
      </c>
      <c r="F8" s="6">
        <f t="shared" si="0"/>
        <v>30.93637400523804</v>
      </c>
    </row>
    <row r="9" spans="1:6" x14ac:dyDescent="0.35">
      <c r="A9" s="3">
        <v>7</v>
      </c>
      <c r="B9" s="6">
        <f t="shared" si="0"/>
        <v>44.348020132417084</v>
      </c>
      <c r="C9" s="6">
        <f t="shared" si="0"/>
        <v>36.634147328426351</v>
      </c>
      <c r="D9" s="6">
        <f t="shared" si="0"/>
        <v>34.510422625247848</v>
      </c>
      <c r="E9" s="6">
        <f t="shared" si="0"/>
        <v>32.466474395910843</v>
      </c>
      <c r="F9" s="6">
        <f t="shared" si="0"/>
        <v>41.080011035571893</v>
      </c>
    </row>
    <row r="10" spans="1:6" x14ac:dyDescent="0.35">
      <c r="A10" s="3">
        <v>8</v>
      </c>
      <c r="B10" s="6">
        <f t="shared" si="0"/>
        <v>44.219125695277647</v>
      </c>
      <c r="C10" s="6">
        <f t="shared" si="0"/>
        <v>38.498110336849798</v>
      </c>
      <c r="D10" s="6">
        <f t="shared" si="0"/>
        <v>38.54158574830543</v>
      </c>
      <c r="E10" s="6">
        <f t="shared" si="0"/>
        <v>39.131884346057618</v>
      </c>
      <c r="F10" s="6">
        <f t="shared" si="0"/>
        <v>45.372658502106049</v>
      </c>
    </row>
    <row r="11" spans="1:6" x14ac:dyDescent="0.35">
      <c r="A11" s="3">
        <v>9</v>
      </c>
      <c r="B11" s="6">
        <f t="shared" si="0"/>
        <v>35.474459487539839</v>
      </c>
      <c r="C11" s="6">
        <f t="shared" si="0"/>
        <v>37.205886123222008</v>
      </c>
      <c r="D11" s="6">
        <f t="shared" si="0"/>
        <v>36.778265798626862</v>
      </c>
      <c r="E11" s="6">
        <f t="shared" si="0"/>
        <v>37.043949641188519</v>
      </c>
      <c r="F11" s="6">
        <f t="shared" si="0"/>
        <v>36.593827648581183</v>
      </c>
    </row>
  </sheetData>
  <pageMargins left="0.7" right="0.7" top="0.75" bottom="0.75" header="0.3" footer="0.3"/>
  <pageSetup paperSize="9" orientation="portrait" r:id="rId1"/>
  <ignoredErrors>
    <ignoredError sqref="B4:D4" calculatedColumn="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ECBCC-9657-43E4-B85A-A4D3006FFDAF}">
  <dimension ref="A1:B26"/>
  <sheetViews>
    <sheetView workbookViewId="0"/>
  </sheetViews>
  <sheetFormatPr defaultRowHeight="14.5" x14ac:dyDescent="0.35"/>
  <cols>
    <col min="1" max="1" width="14.3828125" style="31" customWidth="1"/>
    <col min="2" max="2" width="95.69140625" style="31" customWidth="1"/>
    <col min="3" max="16384" width="9.23046875" style="31"/>
  </cols>
  <sheetData>
    <row r="1" spans="1:2" ht="19" x14ac:dyDescent="0.4">
      <c r="A1" s="30" t="s">
        <v>81</v>
      </c>
    </row>
    <row r="2" spans="1:2" ht="15.5" x14ac:dyDescent="0.35">
      <c r="A2" s="32" t="s">
        <v>82</v>
      </c>
      <c r="B2" s="33"/>
    </row>
    <row r="3" spans="1:2" s="32" customFormat="1" ht="15.5" x14ac:dyDescent="0.35">
      <c r="A3" s="34" t="s">
        <v>83</v>
      </c>
      <c r="B3" s="35" t="s">
        <v>84</v>
      </c>
    </row>
    <row r="4" spans="1:2" s="32" customFormat="1" ht="15.5" x14ac:dyDescent="0.35">
      <c r="A4" s="32" t="s">
        <v>73</v>
      </c>
      <c r="B4" s="36" t="s">
        <v>85</v>
      </c>
    </row>
    <row r="5" spans="1:2" s="32" customFormat="1" ht="15.5" x14ac:dyDescent="0.35">
      <c r="A5" s="32" t="s">
        <v>64</v>
      </c>
      <c r="B5" s="36" t="s">
        <v>86</v>
      </c>
    </row>
    <row r="6" spans="1:2" s="32" customFormat="1" ht="15.5" x14ac:dyDescent="0.35">
      <c r="A6" s="37" t="s">
        <v>74</v>
      </c>
      <c r="B6" s="37" t="s">
        <v>87</v>
      </c>
    </row>
    <row r="7" spans="1:2" ht="15.5" x14ac:dyDescent="0.35">
      <c r="A7" s="38" t="s">
        <v>20</v>
      </c>
      <c r="B7" s="39" t="s">
        <v>21</v>
      </c>
    </row>
    <row r="8" spans="1:2" ht="124" x14ac:dyDescent="0.35">
      <c r="A8" s="40" t="s">
        <v>22</v>
      </c>
      <c r="B8" s="41" t="s">
        <v>202</v>
      </c>
    </row>
    <row r="9" spans="1:2" ht="31" x14ac:dyDescent="0.35">
      <c r="A9" s="40" t="s">
        <v>102</v>
      </c>
      <c r="B9" s="42" t="s">
        <v>33</v>
      </c>
    </row>
    <row r="10" spans="1:2" ht="31" x14ac:dyDescent="0.35">
      <c r="A10" s="40" t="s">
        <v>103</v>
      </c>
      <c r="B10" s="42" t="s">
        <v>198</v>
      </c>
    </row>
    <row r="11" spans="1:2" ht="31" x14ac:dyDescent="0.35">
      <c r="A11" s="40" t="s">
        <v>105</v>
      </c>
      <c r="B11" s="42" t="s">
        <v>199</v>
      </c>
    </row>
    <row r="12" spans="1:2" ht="46.5" x14ac:dyDescent="0.35">
      <c r="A12" s="40" t="s">
        <v>116</v>
      </c>
      <c r="B12" s="42" t="s">
        <v>34</v>
      </c>
    </row>
    <row r="13" spans="1:2" ht="31" x14ac:dyDescent="0.35">
      <c r="A13" s="40" t="s">
        <v>117</v>
      </c>
      <c r="B13" s="42" t="s">
        <v>200</v>
      </c>
    </row>
    <row r="14" spans="1:2" ht="31" x14ac:dyDescent="0.35">
      <c r="A14" s="40" t="s">
        <v>118</v>
      </c>
      <c r="B14" s="42" t="s">
        <v>201</v>
      </c>
    </row>
    <row r="15" spans="1:2" ht="62" x14ac:dyDescent="0.35">
      <c r="A15" s="37" t="s">
        <v>63</v>
      </c>
      <c r="B15" s="42" t="s">
        <v>75</v>
      </c>
    </row>
    <row r="16" spans="1:2" ht="15.5" x14ac:dyDescent="0.35">
      <c r="A16" s="37"/>
      <c r="B16" s="37"/>
    </row>
    <row r="17" spans="1:2" ht="15.5" x14ac:dyDescent="0.35">
      <c r="A17" s="37"/>
      <c r="B17" s="37"/>
    </row>
    <row r="19" spans="1:2" ht="15.5" x14ac:dyDescent="0.35">
      <c r="A19" s="37"/>
      <c r="B19" s="37"/>
    </row>
    <row r="20" spans="1:2" ht="15.5" x14ac:dyDescent="0.35">
      <c r="A20" s="37"/>
      <c r="B20" s="37"/>
    </row>
    <row r="21" spans="1:2" ht="15.5" x14ac:dyDescent="0.35">
      <c r="A21" s="37"/>
      <c r="B21" s="37"/>
    </row>
    <row r="22" spans="1:2" ht="15.5" x14ac:dyDescent="0.35">
      <c r="A22" s="37"/>
      <c r="B22" s="37"/>
    </row>
    <row r="23" spans="1:2" ht="15.5" x14ac:dyDescent="0.35">
      <c r="A23" s="37"/>
      <c r="B23" s="37"/>
    </row>
    <row r="24" spans="1:2" ht="15.5" x14ac:dyDescent="0.35">
      <c r="A24" s="37"/>
      <c r="B24" s="37"/>
    </row>
    <row r="25" spans="1:2" ht="15.5" x14ac:dyDescent="0.35">
      <c r="A25" s="37"/>
      <c r="B25" s="37"/>
    </row>
    <row r="26" spans="1:2" ht="15.5" x14ac:dyDescent="0.35">
      <c r="A26" s="37"/>
      <c r="B26" s="37"/>
    </row>
  </sheetData>
  <pageMargins left="0.7" right="0.7" top="0.75" bottom="0.75" header="0.3" footer="0.3"/>
  <pageSetup paperSize="9"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E546-6A57-47EF-B795-4045EDCE3D12}">
  <sheetPr>
    <tabColor rgb="FF92D050"/>
  </sheetPr>
  <dimension ref="A1:F11"/>
  <sheetViews>
    <sheetView workbookViewId="0">
      <selection activeCell="A2" sqref="A2"/>
    </sheetView>
  </sheetViews>
  <sheetFormatPr defaultRowHeight="15.5" x14ac:dyDescent="0.35"/>
  <cols>
    <col min="1" max="1" width="11.23046875" style="3" customWidth="1"/>
    <col min="2" max="4" width="8.921875" style="3" customWidth="1"/>
    <col min="5" max="16384" width="9.23046875" style="3"/>
  </cols>
  <sheetData>
    <row r="1" spans="1:6" ht="19" x14ac:dyDescent="0.4">
      <c r="A1" s="2" t="s">
        <v>175</v>
      </c>
    </row>
    <row r="2" spans="1:6" x14ac:dyDescent="0.35">
      <c r="A2" s="3" t="s">
        <v>3</v>
      </c>
    </row>
    <row r="3" spans="1:6" x14ac:dyDescent="0.35">
      <c r="A3" s="4" t="s">
        <v>4</v>
      </c>
      <c r="B3" s="5" t="s">
        <v>5</v>
      </c>
      <c r="C3" s="5" t="s">
        <v>6</v>
      </c>
      <c r="D3" s="5" t="s">
        <v>7</v>
      </c>
      <c r="E3" s="23" t="s">
        <v>35</v>
      </c>
      <c r="F3" s="23" t="s">
        <v>91</v>
      </c>
    </row>
    <row r="4" spans="1:6" x14ac:dyDescent="0.35">
      <c r="A4" s="3">
        <v>2</v>
      </c>
      <c r="B4" s="6">
        <f t="shared" ref="B4:F11" si="0">VLOOKUP("wrpa"&amp;$A4&amp;B$3,FSM_Data,5,FALSE)</f>
        <v>-11.05248699260091</v>
      </c>
      <c r="C4" s="6">
        <f t="shared" si="0"/>
        <v>-4.5809480106727234</v>
      </c>
      <c r="D4" s="6">
        <f t="shared" si="0"/>
        <v>-11.66536157723684</v>
      </c>
      <c r="E4" s="6">
        <f t="shared" si="0"/>
        <v>-19.277912820267279</v>
      </c>
      <c r="F4" s="6">
        <f t="shared" si="0"/>
        <v>-25.488559361305359</v>
      </c>
    </row>
    <row r="5" spans="1:6" x14ac:dyDescent="0.35">
      <c r="A5" s="3">
        <v>3</v>
      </c>
      <c r="B5" s="6">
        <f t="shared" si="0"/>
        <v>-14.58539467151398</v>
      </c>
      <c r="C5" s="6">
        <f t="shared" si="0"/>
        <v>-11.57883888346676</v>
      </c>
      <c r="D5" s="6">
        <f t="shared" si="0"/>
        <v>-18.646757833473789</v>
      </c>
      <c r="E5" s="6">
        <f t="shared" si="0"/>
        <v>-17.53930553892118</v>
      </c>
      <c r="F5" s="6">
        <f t="shared" si="0"/>
        <v>-20.54087413382755</v>
      </c>
    </row>
    <row r="6" spans="1:6" x14ac:dyDescent="0.35">
      <c r="A6" s="3">
        <v>4</v>
      </c>
      <c r="B6" s="6">
        <f t="shared" si="0"/>
        <v>-12.54281570879901</v>
      </c>
      <c r="C6" s="6">
        <f t="shared" si="0"/>
        <v>-11.582023653580951</v>
      </c>
      <c r="D6" s="6">
        <f t="shared" si="0"/>
        <v>-17.30813511747613</v>
      </c>
      <c r="E6" s="6">
        <f t="shared" si="0"/>
        <v>-16.81643501851952</v>
      </c>
      <c r="F6" s="6">
        <f t="shared" si="0"/>
        <v>-10.2079646387857</v>
      </c>
    </row>
    <row r="7" spans="1:6" x14ac:dyDescent="0.35">
      <c r="A7" s="3">
        <v>5</v>
      </c>
      <c r="B7" s="6">
        <f t="shared" si="0"/>
        <v>-12.69995446979307</v>
      </c>
      <c r="C7" s="6">
        <f t="shared" si="0"/>
        <v>-13.01964867243221</v>
      </c>
      <c r="D7" s="6">
        <f t="shared" si="0"/>
        <v>-19.058434535130001</v>
      </c>
      <c r="E7" s="6">
        <f t="shared" si="0"/>
        <v>-14.05731625848399</v>
      </c>
      <c r="F7" s="6">
        <f t="shared" si="0"/>
        <v>-11.52748248758043</v>
      </c>
    </row>
    <row r="8" spans="1:6" x14ac:dyDescent="0.35">
      <c r="A8" s="3">
        <v>6</v>
      </c>
      <c r="B8" s="6">
        <f t="shared" si="0"/>
        <v>-12.64862609149024</v>
      </c>
      <c r="C8" s="6">
        <f t="shared" si="0"/>
        <v>-12.639880941404041</v>
      </c>
      <c r="D8" s="6">
        <f t="shared" si="0"/>
        <v>-24.191308917346579</v>
      </c>
      <c r="E8" s="6">
        <f t="shared" si="0"/>
        <v>-20.78215782974868</v>
      </c>
      <c r="F8" s="6">
        <f t="shared" si="0"/>
        <v>-10.70740118955214</v>
      </c>
    </row>
    <row r="9" spans="1:6" x14ac:dyDescent="0.35">
      <c r="A9" s="3">
        <v>7</v>
      </c>
      <c r="B9" s="6">
        <f t="shared" si="0"/>
        <v>-21.498848832415771</v>
      </c>
      <c r="C9" s="6">
        <f t="shared" si="0"/>
        <v>-24.159240052044929</v>
      </c>
      <c r="D9" s="6">
        <f t="shared" si="0"/>
        <v>-29.451610269996969</v>
      </c>
      <c r="E9" s="6">
        <f t="shared" si="0"/>
        <v>-26.165649416701729</v>
      </c>
      <c r="F9" s="6">
        <f t="shared" si="0"/>
        <v>-15.344896612334001</v>
      </c>
    </row>
    <row r="10" spans="1:6" x14ac:dyDescent="0.35">
      <c r="A10" s="3">
        <v>8</v>
      </c>
      <c r="B10" s="6">
        <f t="shared" si="0"/>
        <v>-13.816098283415389</v>
      </c>
      <c r="C10" s="6">
        <f t="shared" si="0"/>
        <v>-21.08454309328296</v>
      </c>
      <c r="D10" s="6">
        <f t="shared" si="0"/>
        <v>-33.315395047704882</v>
      </c>
      <c r="E10" s="6">
        <f t="shared" si="0"/>
        <v>-30.286875348586001</v>
      </c>
      <c r="F10" s="6">
        <f t="shared" si="0"/>
        <v>-21.23657480054429</v>
      </c>
    </row>
    <row r="11" spans="1:6" x14ac:dyDescent="0.35">
      <c r="A11" s="3">
        <v>9</v>
      </c>
      <c r="B11" s="6">
        <f t="shared" si="0"/>
        <v>-9.1231478722269745</v>
      </c>
      <c r="C11" s="6">
        <f t="shared" si="0"/>
        <v>-20.827803808817141</v>
      </c>
      <c r="D11" s="6">
        <f t="shared" si="0"/>
        <v>-32.310637421269583</v>
      </c>
      <c r="E11" s="6">
        <f t="shared" si="0"/>
        <v>-30.700231678565689</v>
      </c>
      <c r="F11" s="6">
        <f t="shared" si="0"/>
        <v>-14.22764519666563</v>
      </c>
    </row>
  </sheetData>
  <pageMargins left="0.7" right="0.7" top="0.75" bottom="0.75" header="0.3" footer="0.3"/>
  <pageSetup paperSize="9"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6B9E0-953B-4D0C-8E42-CBD45892B3BC}">
  <sheetPr>
    <tabColor rgb="FF92D050"/>
  </sheetPr>
  <dimension ref="A1:F11"/>
  <sheetViews>
    <sheetView workbookViewId="0">
      <selection activeCell="A2" sqref="A2"/>
    </sheetView>
  </sheetViews>
  <sheetFormatPr defaultRowHeight="15.5" x14ac:dyDescent="0.35"/>
  <cols>
    <col min="1" max="1" width="11.23046875" style="3" customWidth="1"/>
    <col min="2" max="4" width="8.921875" style="3" customWidth="1"/>
    <col min="5" max="16384" width="9.23046875" style="3"/>
  </cols>
  <sheetData>
    <row r="1" spans="1:6" ht="19" x14ac:dyDescent="0.4">
      <c r="A1" s="2" t="s">
        <v>196</v>
      </c>
    </row>
    <row r="2" spans="1:6" x14ac:dyDescent="0.35">
      <c r="A2" s="3" t="s">
        <v>3</v>
      </c>
    </row>
    <row r="3" spans="1:6" x14ac:dyDescent="0.35">
      <c r="A3" s="4" t="s">
        <v>4</v>
      </c>
      <c r="B3" s="5" t="s">
        <v>5</v>
      </c>
      <c r="C3" s="5" t="s">
        <v>6</v>
      </c>
      <c r="D3" s="5" t="s">
        <v>7</v>
      </c>
      <c r="E3" s="23" t="s">
        <v>35</v>
      </c>
      <c r="F3" s="23" t="s">
        <v>91</v>
      </c>
    </row>
    <row r="4" spans="1:6" x14ac:dyDescent="0.35">
      <c r="A4" s="3">
        <v>2</v>
      </c>
      <c r="B4" s="6">
        <f t="shared" ref="B4:F11" si="0">VLOOKUP("wrpa"&amp;$A4&amp;B$3,FSM_Data,6,FALSE)</f>
        <v>7.2341562942263478</v>
      </c>
      <c r="C4" s="6">
        <f t="shared" si="0"/>
        <v>8.6123493464756908</v>
      </c>
      <c r="D4" s="6">
        <f t="shared" si="0"/>
        <v>2.3905664059587308</v>
      </c>
      <c r="E4" s="6">
        <f t="shared" si="0"/>
        <v>0.19730898328988031</v>
      </c>
      <c r="F4" s="6">
        <f t="shared" si="0"/>
        <v>0.22767294272719199</v>
      </c>
    </row>
    <row r="5" spans="1:6" x14ac:dyDescent="0.35">
      <c r="A5" s="3">
        <v>3</v>
      </c>
      <c r="B5" s="6">
        <f t="shared" si="0"/>
        <v>10.687762593543921</v>
      </c>
      <c r="C5" s="6">
        <f t="shared" si="0"/>
        <v>7.3209781851949653</v>
      </c>
      <c r="D5" s="6">
        <f t="shared" si="0"/>
        <v>3.6845245600759631</v>
      </c>
      <c r="E5" s="6">
        <f t="shared" si="0"/>
        <v>7.0867624450246174</v>
      </c>
      <c r="F5" s="6">
        <f t="shared" si="0"/>
        <v>14.62670148434052</v>
      </c>
    </row>
    <row r="6" spans="1:6" x14ac:dyDescent="0.35">
      <c r="A6" s="3">
        <v>4</v>
      </c>
      <c r="B6" s="6">
        <f t="shared" si="0"/>
        <v>14.063803952513229</v>
      </c>
      <c r="C6" s="6">
        <f t="shared" si="0"/>
        <v>9.0809996009640912</v>
      </c>
      <c r="D6" s="6">
        <f t="shared" si="0"/>
        <v>4.2713149721996251</v>
      </c>
      <c r="E6" s="6">
        <f t="shared" si="0"/>
        <v>8.2409256966203586</v>
      </c>
      <c r="F6" s="6">
        <f t="shared" si="0"/>
        <v>23.271400081484511</v>
      </c>
    </row>
    <row r="7" spans="1:6" x14ac:dyDescent="0.35">
      <c r="A7" s="3">
        <v>5</v>
      </c>
      <c r="B7" s="6">
        <f t="shared" si="0"/>
        <v>14.92825464381159</v>
      </c>
      <c r="C7" s="6">
        <f t="shared" si="0"/>
        <v>9.752198100093592</v>
      </c>
      <c r="D7" s="6">
        <f t="shared" si="0"/>
        <v>3.1120809490289361</v>
      </c>
      <c r="E7" s="6">
        <f t="shared" si="0"/>
        <v>9.5186660708191866</v>
      </c>
      <c r="F7" s="6">
        <f t="shared" si="0"/>
        <v>16.59006545563356</v>
      </c>
    </row>
    <row r="8" spans="1:6" x14ac:dyDescent="0.35">
      <c r="A8" s="3">
        <v>6</v>
      </c>
      <c r="B8" s="6">
        <f t="shared" si="0"/>
        <v>16.13818837527695</v>
      </c>
      <c r="C8" s="6">
        <f t="shared" si="0"/>
        <v>10.56169866763276</v>
      </c>
      <c r="D8" s="6">
        <f t="shared" si="0"/>
        <v>4.1334758838440369</v>
      </c>
      <c r="E8" s="6">
        <f t="shared" si="0"/>
        <v>8.5388097311441342</v>
      </c>
      <c r="F8" s="6">
        <f t="shared" si="0"/>
        <v>20.2289728156859</v>
      </c>
    </row>
    <row r="9" spans="1:6" x14ac:dyDescent="0.35">
      <c r="A9" s="3">
        <v>7</v>
      </c>
      <c r="B9" s="6">
        <f t="shared" si="0"/>
        <v>22.84917130000132</v>
      </c>
      <c r="C9" s="6">
        <f t="shared" si="0"/>
        <v>12.474907276381421</v>
      </c>
      <c r="D9" s="6">
        <f t="shared" si="0"/>
        <v>5.0588123552508799</v>
      </c>
      <c r="E9" s="6">
        <f t="shared" si="0"/>
        <v>6.3008249792091053</v>
      </c>
      <c r="F9" s="6">
        <f t="shared" si="0"/>
        <v>25.735114423237889</v>
      </c>
    </row>
    <row r="10" spans="1:6" x14ac:dyDescent="0.35">
      <c r="A10" s="3">
        <v>8</v>
      </c>
      <c r="B10" s="6">
        <f t="shared" si="0"/>
        <v>30.403027411862261</v>
      </c>
      <c r="C10" s="6">
        <f t="shared" si="0"/>
        <v>17.413567243566831</v>
      </c>
      <c r="D10" s="6">
        <f t="shared" si="0"/>
        <v>5.2261907006005544</v>
      </c>
      <c r="E10" s="6">
        <f t="shared" si="0"/>
        <v>8.8450089974716164</v>
      </c>
      <c r="F10" s="6">
        <f t="shared" si="0"/>
        <v>24.136083701561759</v>
      </c>
    </row>
    <row r="11" spans="1:6" x14ac:dyDescent="0.35">
      <c r="A11" s="3">
        <v>9</v>
      </c>
      <c r="B11" s="6">
        <f t="shared" si="0"/>
        <v>26.35131161531287</v>
      </c>
      <c r="C11" s="6">
        <f t="shared" si="0"/>
        <v>16.37808231440486</v>
      </c>
      <c r="D11" s="6">
        <f t="shared" si="0"/>
        <v>4.4676283773572836</v>
      </c>
      <c r="E11" s="6">
        <f t="shared" si="0"/>
        <v>6.3437179626228266</v>
      </c>
      <c r="F11" s="6">
        <f t="shared" si="0"/>
        <v>22.366182451915559</v>
      </c>
    </row>
  </sheetData>
  <pageMargins left="0.7" right="0.7" top="0.75" bottom="0.75" header="0.3" footer="0.3"/>
  <pageSetup paperSize="9"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20D9B-0FAC-4A4F-8694-0DEFB80AAEBF}">
  <sheetPr>
    <tabColor rgb="FF92D050"/>
  </sheetPr>
  <dimension ref="A1:F11"/>
  <sheetViews>
    <sheetView workbookViewId="0">
      <selection activeCell="A4" sqref="A4"/>
    </sheetView>
  </sheetViews>
  <sheetFormatPr defaultRowHeight="15.5" x14ac:dyDescent="0.35"/>
  <cols>
    <col min="1" max="1" width="11.23046875" style="3" customWidth="1"/>
    <col min="2" max="4" width="8.921875" style="3" customWidth="1"/>
    <col min="5" max="16384" width="9.23046875" style="3"/>
  </cols>
  <sheetData>
    <row r="1" spans="1:6" ht="19" x14ac:dyDescent="0.4">
      <c r="A1" s="2" t="s">
        <v>120</v>
      </c>
    </row>
    <row r="2" spans="1:6" x14ac:dyDescent="0.35">
      <c r="A2" s="3" t="s">
        <v>3</v>
      </c>
    </row>
    <row r="3" spans="1:6" x14ac:dyDescent="0.35">
      <c r="A3" s="4" t="s">
        <v>4</v>
      </c>
      <c r="B3" s="5" t="s">
        <v>5</v>
      </c>
      <c r="C3" s="5" t="s">
        <v>6</v>
      </c>
      <c r="D3" s="5" t="s">
        <v>7</v>
      </c>
      <c r="E3" s="23" t="s">
        <v>35</v>
      </c>
      <c r="F3" s="23" t="s">
        <v>91</v>
      </c>
    </row>
    <row r="4" spans="1:6" x14ac:dyDescent="0.35">
      <c r="A4" s="3">
        <v>2</v>
      </c>
      <c r="B4" s="6">
        <f t="shared" ref="B4:F11" si="0">VLOOKUP("erpa"&amp;$A4&amp;B$3,FSM_Data,7,FALSE)</f>
        <v>10.627062840059461</v>
      </c>
      <c r="C4" s="6">
        <f t="shared" si="0"/>
        <v>8.3270022910616763</v>
      </c>
      <c r="D4" s="6">
        <f t="shared" si="0"/>
        <v>10.94378900615604</v>
      </c>
      <c r="E4" s="6">
        <f t="shared" si="0"/>
        <v>10.904815474847659</v>
      </c>
      <c r="F4" s="6">
        <f t="shared" si="0"/>
        <v>15.58616125643618</v>
      </c>
    </row>
    <row r="5" spans="1:6" x14ac:dyDescent="0.35">
      <c r="A5" s="3">
        <v>3</v>
      </c>
      <c r="B5" s="6">
        <f t="shared" si="0"/>
        <v>12.27576883849123</v>
      </c>
      <c r="C5" s="6">
        <f t="shared" si="0"/>
        <v>11.51113242863237</v>
      </c>
      <c r="D5" s="6">
        <f t="shared" si="0"/>
        <v>11.61187954526368</v>
      </c>
      <c r="E5" s="6">
        <f t="shared" si="0"/>
        <v>12.47776437677806</v>
      </c>
      <c r="F5" s="6">
        <f t="shared" si="0"/>
        <v>14.80019914343838</v>
      </c>
    </row>
    <row r="6" spans="1:6" x14ac:dyDescent="0.35">
      <c r="A6" s="3">
        <v>4</v>
      </c>
      <c r="B6" s="6">
        <f t="shared" si="0"/>
        <v>13.51197263202282</v>
      </c>
      <c r="C6" s="6">
        <f t="shared" si="0"/>
        <v>11.984441504650469</v>
      </c>
      <c r="D6" s="6">
        <f t="shared" si="0"/>
        <v>13.03642432832488</v>
      </c>
      <c r="E6" s="6">
        <f t="shared" si="0"/>
        <v>12.329376322549569</v>
      </c>
      <c r="F6" s="6">
        <f t="shared" si="0"/>
        <v>16.80843536389856</v>
      </c>
    </row>
    <row r="7" spans="1:6" x14ac:dyDescent="0.35">
      <c r="A7" s="3">
        <v>5</v>
      </c>
      <c r="B7" s="6">
        <f t="shared" si="0"/>
        <v>15.7868465800507</v>
      </c>
      <c r="C7" s="6">
        <f t="shared" si="0"/>
        <v>13.91268285207404</v>
      </c>
      <c r="D7" s="6">
        <f t="shared" si="0"/>
        <v>15.652886350011279</v>
      </c>
      <c r="E7" s="6">
        <f t="shared" si="0"/>
        <v>14.241256924419771</v>
      </c>
      <c r="F7" s="6">
        <f t="shared" si="0"/>
        <v>16.869307087402479</v>
      </c>
    </row>
    <row r="8" spans="1:6" x14ac:dyDescent="0.35">
      <c r="A8" s="3">
        <v>6</v>
      </c>
      <c r="B8" s="6">
        <f t="shared" si="0"/>
        <v>26.20632630873466</v>
      </c>
      <c r="C8" s="6">
        <f t="shared" si="0"/>
        <v>25.45922583484818</v>
      </c>
      <c r="D8" s="6">
        <f t="shared" si="0"/>
        <v>25.059268702112099</v>
      </c>
      <c r="E8" s="6">
        <f t="shared" si="0"/>
        <v>24.807250472281751</v>
      </c>
      <c r="F8" s="6">
        <f t="shared" si="0"/>
        <v>26.370891227175651</v>
      </c>
    </row>
    <row r="9" spans="1:6" x14ac:dyDescent="0.35">
      <c r="A9" s="3">
        <v>7</v>
      </c>
      <c r="B9" s="6">
        <f t="shared" si="0"/>
        <v>42.200920131092332</v>
      </c>
      <c r="C9" s="6">
        <f t="shared" si="0"/>
        <v>39.628786331592337</v>
      </c>
      <c r="D9" s="6">
        <f t="shared" si="0"/>
        <v>41.248803740925311</v>
      </c>
      <c r="E9" s="6">
        <f t="shared" si="0"/>
        <v>39.4290832288725</v>
      </c>
      <c r="F9" s="6">
        <f t="shared" si="0"/>
        <v>42.476867162035113</v>
      </c>
    </row>
    <row r="10" spans="1:6" x14ac:dyDescent="0.35">
      <c r="A10" s="3">
        <v>8</v>
      </c>
      <c r="B10" s="6">
        <f t="shared" si="0"/>
        <v>31.154999634797111</v>
      </c>
      <c r="C10" s="6">
        <f t="shared" si="0"/>
        <v>29.32611316919105</v>
      </c>
      <c r="D10" s="6">
        <f t="shared" si="0"/>
        <v>33.312010480579993</v>
      </c>
      <c r="E10" s="6">
        <f t="shared" si="0"/>
        <v>31.39592263055026</v>
      </c>
      <c r="F10" s="6">
        <f t="shared" si="0"/>
        <v>31.934817562622261</v>
      </c>
    </row>
    <row r="11" spans="1:6" x14ac:dyDescent="0.35">
      <c r="A11" s="3">
        <v>9</v>
      </c>
      <c r="B11" s="6">
        <f t="shared" si="0"/>
        <v>30.081020055950209</v>
      </c>
      <c r="C11" s="6">
        <f t="shared" si="0"/>
        <v>28.223154666509121</v>
      </c>
      <c r="D11" s="6">
        <f t="shared" si="0"/>
        <v>29.47522339359957</v>
      </c>
      <c r="E11" s="6">
        <f t="shared" si="0"/>
        <v>31.669856792213061</v>
      </c>
      <c r="F11" s="6">
        <f t="shared" si="0"/>
        <v>35.068976827833403</v>
      </c>
    </row>
  </sheetData>
  <pageMargins left="0.7" right="0.7" top="0.75" bottom="0.75" header="0.3" footer="0.3"/>
  <pageSetup paperSize="9" orientation="portrait" r:id="rId1"/>
  <ignoredErrors>
    <ignoredError sqref="B4:D4" calculatedColumn="1"/>
  </ignoredErrors>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826EB-6F1D-4179-918A-6FA1120748E7}">
  <sheetPr>
    <tabColor rgb="FF92D050"/>
  </sheetPr>
  <dimension ref="A1:F11"/>
  <sheetViews>
    <sheetView workbookViewId="0">
      <selection activeCell="A2" sqref="A2"/>
    </sheetView>
  </sheetViews>
  <sheetFormatPr defaultRowHeight="15.5" x14ac:dyDescent="0.35"/>
  <cols>
    <col min="1" max="1" width="11.23046875" style="3" customWidth="1"/>
    <col min="2" max="4" width="8.921875" style="3" customWidth="1"/>
    <col min="5" max="16384" width="9.23046875" style="3"/>
  </cols>
  <sheetData>
    <row r="1" spans="1:6" ht="19" x14ac:dyDescent="0.4">
      <c r="A1" s="2" t="s">
        <v>121</v>
      </c>
    </row>
    <row r="2" spans="1:6" x14ac:dyDescent="0.35">
      <c r="A2" s="3" t="s">
        <v>3</v>
      </c>
    </row>
    <row r="3" spans="1:6" x14ac:dyDescent="0.35">
      <c r="A3" s="4" t="s">
        <v>4</v>
      </c>
      <c r="B3" s="5" t="s">
        <v>5</v>
      </c>
      <c r="C3" s="5" t="s">
        <v>6</v>
      </c>
      <c r="D3" s="5" t="s">
        <v>7</v>
      </c>
      <c r="E3" s="23" t="s">
        <v>35</v>
      </c>
      <c r="F3" s="23" t="s">
        <v>91</v>
      </c>
    </row>
    <row r="4" spans="1:6" x14ac:dyDescent="0.35">
      <c r="A4" s="3">
        <v>2</v>
      </c>
      <c r="B4" s="6">
        <f t="shared" ref="B4:F11" si="0">VLOOKUP("erpa"&amp;$A4&amp;B$3,FSM_Data,5,FALSE)</f>
        <v>-5.1886755203314152</v>
      </c>
      <c r="C4" s="6">
        <f t="shared" si="0"/>
        <v>-2.740201467284419</v>
      </c>
      <c r="D4" s="6">
        <f t="shared" si="0"/>
        <v>-8.4333124694347923</v>
      </c>
      <c r="E4" s="6">
        <f t="shared" si="0"/>
        <v>-5.9587328688843382</v>
      </c>
      <c r="F4" s="6">
        <f t="shared" si="0"/>
        <v>-8.9254167825304371</v>
      </c>
    </row>
    <row r="5" spans="1:6" x14ac:dyDescent="0.35">
      <c r="A5" s="3">
        <v>3</v>
      </c>
      <c r="B5" s="6">
        <f t="shared" si="0"/>
        <v>-6.133920924895504</v>
      </c>
      <c r="C5" s="6">
        <f t="shared" si="0"/>
        <v>-5.5720661946313657</v>
      </c>
      <c r="D5" s="6">
        <f t="shared" si="0"/>
        <v>-8.8254102254823756</v>
      </c>
      <c r="E5" s="6">
        <f t="shared" si="0"/>
        <v>-5.764529151919719</v>
      </c>
      <c r="F5" s="6">
        <f t="shared" si="0"/>
        <v>-3.8249636127670619</v>
      </c>
    </row>
    <row r="6" spans="1:6" x14ac:dyDescent="0.35">
      <c r="A6" s="3">
        <v>4</v>
      </c>
      <c r="B6" s="6">
        <f t="shared" si="0"/>
        <v>-6.7586113461706709</v>
      </c>
      <c r="C6" s="6">
        <f t="shared" si="0"/>
        <v>-6.7651904612128018</v>
      </c>
      <c r="D6" s="6">
        <f t="shared" si="0"/>
        <v>-9.922609087591816</v>
      </c>
      <c r="E6" s="6">
        <f t="shared" si="0"/>
        <v>-5.5828652992490619</v>
      </c>
      <c r="F6" s="6">
        <f t="shared" si="0"/>
        <v>-1.3006295010896269</v>
      </c>
    </row>
    <row r="7" spans="1:6" x14ac:dyDescent="0.35">
      <c r="A7" s="3">
        <v>5</v>
      </c>
      <c r="B7" s="6">
        <f t="shared" si="0"/>
        <v>-8.7220900335064293</v>
      </c>
      <c r="C7" s="6">
        <f t="shared" si="0"/>
        <v>-8.5050234372738984</v>
      </c>
      <c r="D7" s="6">
        <f t="shared" si="0"/>
        <v>-12.02668880961309</v>
      </c>
      <c r="E7" s="6">
        <f t="shared" si="0"/>
        <v>-7.7736197563583778</v>
      </c>
      <c r="F7" s="6">
        <f t="shared" si="0"/>
        <v>-5.3942490264566274</v>
      </c>
    </row>
    <row r="8" spans="1:6" x14ac:dyDescent="0.35">
      <c r="A8" s="3">
        <v>6</v>
      </c>
      <c r="B8" s="6">
        <f t="shared" si="0"/>
        <v>-14.712710990399261</v>
      </c>
      <c r="C8" s="6">
        <f t="shared" si="0"/>
        <v>-17.96150548552378</v>
      </c>
      <c r="D8" s="6">
        <f t="shared" si="0"/>
        <v>-19.359708538506968</v>
      </c>
      <c r="E8" s="6">
        <f t="shared" si="0"/>
        <v>-15.99606663708348</v>
      </c>
      <c r="F8" s="6">
        <f t="shared" si="0"/>
        <v>-7.4786914958711321</v>
      </c>
    </row>
    <row r="9" spans="1:6" x14ac:dyDescent="0.35">
      <c r="A9" s="3">
        <v>7</v>
      </c>
      <c r="B9" s="6">
        <f t="shared" si="0"/>
        <v>-21.126536290876071</v>
      </c>
      <c r="C9" s="6">
        <f t="shared" si="0"/>
        <v>-29.412166441368029</v>
      </c>
      <c r="D9" s="6">
        <f t="shared" si="0"/>
        <v>-31.74636446124974</v>
      </c>
      <c r="E9" s="6">
        <f t="shared" si="0"/>
        <v>-27.263964275056669</v>
      </c>
      <c r="F9" s="6">
        <f t="shared" si="0"/>
        <v>-16.19143209494003</v>
      </c>
    </row>
    <row r="10" spans="1:6" x14ac:dyDescent="0.35">
      <c r="A10" s="3">
        <v>8</v>
      </c>
      <c r="B10" s="6">
        <f t="shared" si="0"/>
        <v>-14.11021925916477</v>
      </c>
      <c r="C10" s="6">
        <f t="shared" si="0"/>
        <v>-19.855884913002779</v>
      </c>
      <c r="D10" s="6">
        <f t="shared" si="0"/>
        <v>-25.922982278708979</v>
      </c>
      <c r="E10" s="6">
        <f t="shared" si="0"/>
        <v>-22.37922924005154</v>
      </c>
      <c r="F10" s="6">
        <f t="shared" si="0"/>
        <v>-13.048113907306311</v>
      </c>
    </row>
    <row r="11" spans="1:6" x14ac:dyDescent="0.35">
      <c r="A11" s="3">
        <v>9</v>
      </c>
      <c r="B11" s="6">
        <f t="shared" si="0"/>
        <v>-12.810331922569411</v>
      </c>
      <c r="C11" s="6">
        <f t="shared" si="0"/>
        <v>-18.023347898613739</v>
      </c>
      <c r="D11" s="6">
        <f t="shared" si="0"/>
        <v>-23.56757330985544</v>
      </c>
      <c r="E11" s="6">
        <f t="shared" si="0"/>
        <v>-24.11208448796091</v>
      </c>
      <c r="F11" s="6">
        <f t="shared" si="0"/>
        <v>-13.870925731228899</v>
      </c>
    </row>
  </sheetData>
  <pageMargins left="0.7" right="0.7" top="0.75" bottom="0.75" header="0.3" footer="0.3"/>
  <pageSetup paperSize="9" orientation="portrait"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5E0DD-F5D4-4D17-9C45-459CB692C6FD}">
  <sheetPr>
    <tabColor rgb="FF92D050"/>
  </sheetPr>
  <dimension ref="A1:F11"/>
  <sheetViews>
    <sheetView workbookViewId="0">
      <selection activeCell="A2" sqref="A2"/>
    </sheetView>
  </sheetViews>
  <sheetFormatPr defaultRowHeight="15.5" x14ac:dyDescent="0.35"/>
  <cols>
    <col min="1" max="1" width="11.23046875" style="3" customWidth="1"/>
    <col min="2" max="4" width="8.921875" style="3" customWidth="1"/>
    <col min="5" max="16384" width="9.23046875" style="3"/>
  </cols>
  <sheetData>
    <row r="1" spans="1:6" ht="19" x14ac:dyDescent="0.4">
      <c r="A1" s="2" t="s">
        <v>122</v>
      </c>
    </row>
    <row r="2" spans="1:6" x14ac:dyDescent="0.35">
      <c r="A2" s="3" t="s">
        <v>3</v>
      </c>
    </row>
    <row r="3" spans="1:6" x14ac:dyDescent="0.35">
      <c r="A3" s="4" t="s">
        <v>4</v>
      </c>
      <c r="B3" s="5" t="s">
        <v>5</v>
      </c>
      <c r="C3" s="5" t="s">
        <v>6</v>
      </c>
      <c r="D3" s="5" t="s">
        <v>7</v>
      </c>
      <c r="E3" s="23" t="s">
        <v>35</v>
      </c>
      <c r="F3" s="23" t="s">
        <v>91</v>
      </c>
    </row>
    <row r="4" spans="1:6" x14ac:dyDescent="0.35">
      <c r="A4" s="3">
        <v>2</v>
      </c>
      <c r="B4" s="6">
        <f t="shared" ref="B4:F11" si="0">VLOOKUP("erpa"&amp;$A4&amp;B$3,FSM_Data,6,FALSE)</f>
        <v>5.438387319728041</v>
      </c>
      <c r="C4" s="6">
        <f t="shared" si="0"/>
        <v>5.5868008237772573</v>
      </c>
      <c r="D4" s="6">
        <f t="shared" si="0"/>
        <v>2.5104765367212498</v>
      </c>
      <c r="E4" s="6">
        <f t="shared" si="0"/>
        <v>4.9460826059633263</v>
      </c>
      <c r="F4" s="6">
        <f t="shared" si="0"/>
        <v>6.660744473905746</v>
      </c>
    </row>
    <row r="5" spans="1:6" x14ac:dyDescent="0.35">
      <c r="A5" s="3">
        <v>3</v>
      </c>
      <c r="B5" s="6">
        <f t="shared" si="0"/>
        <v>6.1418479135957291</v>
      </c>
      <c r="C5" s="6">
        <f t="shared" si="0"/>
        <v>5.9390662340010056</v>
      </c>
      <c r="D5" s="6">
        <f t="shared" si="0"/>
        <v>2.7864693197813</v>
      </c>
      <c r="E5" s="6">
        <f t="shared" si="0"/>
        <v>6.7132352248583436</v>
      </c>
      <c r="F5" s="6">
        <f t="shared" si="0"/>
        <v>10.97523553067132</v>
      </c>
    </row>
    <row r="6" spans="1:6" x14ac:dyDescent="0.35">
      <c r="A6" s="3">
        <v>4</v>
      </c>
      <c r="B6" s="6">
        <f t="shared" si="0"/>
        <v>6.753361285852149</v>
      </c>
      <c r="C6" s="6">
        <f t="shared" si="0"/>
        <v>5.2192510434376684</v>
      </c>
      <c r="D6" s="6">
        <f t="shared" si="0"/>
        <v>3.113815240733063</v>
      </c>
      <c r="E6" s="6">
        <f t="shared" si="0"/>
        <v>6.7465110233005108</v>
      </c>
      <c r="F6" s="6">
        <f t="shared" si="0"/>
        <v>15.507805862808929</v>
      </c>
    </row>
    <row r="7" spans="1:6" x14ac:dyDescent="0.35">
      <c r="A7" s="3">
        <v>5</v>
      </c>
      <c r="B7" s="6">
        <f t="shared" si="0"/>
        <v>7.0647565465442677</v>
      </c>
      <c r="C7" s="6">
        <f t="shared" si="0"/>
        <v>5.4076594148001416</v>
      </c>
      <c r="D7" s="6">
        <f t="shared" si="0"/>
        <v>3.6261975403981901</v>
      </c>
      <c r="E7" s="6">
        <f t="shared" si="0"/>
        <v>6.4676371680613922</v>
      </c>
      <c r="F7" s="6">
        <f t="shared" si="0"/>
        <v>11.475058060945861</v>
      </c>
    </row>
    <row r="8" spans="1:6" x14ac:dyDescent="0.35">
      <c r="A8" s="3">
        <v>6</v>
      </c>
      <c r="B8" s="6">
        <f t="shared" si="0"/>
        <v>11.493615318335401</v>
      </c>
      <c r="C8" s="6">
        <f t="shared" si="0"/>
        <v>7.4977203493244033</v>
      </c>
      <c r="D8" s="6">
        <f t="shared" si="0"/>
        <v>5.6995601636051294</v>
      </c>
      <c r="E8" s="6">
        <f t="shared" si="0"/>
        <v>8.8111838351982747</v>
      </c>
      <c r="F8" s="6">
        <f t="shared" si="0"/>
        <v>18.892199731304519</v>
      </c>
    </row>
    <row r="9" spans="1:6" x14ac:dyDescent="0.35">
      <c r="A9" s="3">
        <v>7</v>
      </c>
      <c r="B9" s="6">
        <f t="shared" si="0"/>
        <v>21.07438384021626</v>
      </c>
      <c r="C9" s="6">
        <f t="shared" si="0"/>
        <v>10.21661989022431</v>
      </c>
      <c r="D9" s="6">
        <f t="shared" si="0"/>
        <v>9.5024392796755688</v>
      </c>
      <c r="E9" s="6">
        <f t="shared" si="0"/>
        <v>12.16511895381583</v>
      </c>
      <c r="F9" s="6">
        <f t="shared" si="0"/>
        <v>26.285435067095079</v>
      </c>
    </row>
    <row r="10" spans="1:6" x14ac:dyDescent="0.35">
      <c r="A10" s="3">
        <v>8</v>
      </c>
      <c r="B10" s="6">
        <f t="shared" si="0"/>
        <v>17.044780375632339</v>
      </c>
      <c r="C10" s="6">
        <f t="shared" si="0"/>
        <v>9.4702282561882658</v>
      </c>
      <c r="D10" s="6">
        <f t="shared" si="0"/>
        <v>7.3890282018710156</v>
      </c>
      <c r="E10" s="6">
        <f t="shared" si="0"/>
        <v>9.0166933904987161</v>
      </c>
      <c r="F10" s="6">
        <f t="shared" si="0"/>
        <v>18.886703655315952</v>
      </c>
    </row>
    <row r="11" spans="1:6" x14ac:dyDescent="0.35">
      <c r="A11" s="3">
        <v>9</v>
      </c>
      <c r="B11" s="6">
        <f t="shared" si="0"/>
        <v>17.270688133380801</v>
      </c>
      <c r="C11" s="6">
        <f t="shared" si="0"/>
        <v>10.19980676789538</v>
      </c>
      <c r="D11" s="6">
        <f t="shared" si="0"/>
        <v>5.9076500837441293</v>
      </c>
      <c r="E11" s="6">
        <f t="shared" si="0"/>
        <v>7.5577723042521558</v>
      </c>
      <c r="F11" s="6">
        <f t="shared" si="0"/>
        <v>21.198051096604502</v>
      </c>
    </row>
  </sheetData>
  <pageMargins left="0.7" right="0.7" top="0.75" bottom="0.75" header="0.3" footer="0.3"/>
  <pageSetup paperSize="9" orientation="portrait"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5F351-E243-4B79-BF12-EC1D92BAAA11}">
  <sheetPr>
    <tabColor rgb="FF92D050"/>
  </sheetPr>
  <dimension ref="A1:E11"/>
  <sheetViews>
    <sheetView workbookViewId="0">
      <selection activeCell="E4" sqref="E4"/>
    </sheetView>
  </sheetViews>
  <sheetFormatPr defaultRowHeight="15.5" x14ac:dyDescent="0.35"/>
  <cols>
    <col min="1" max="1" width="11.23046875" style="3" customWidth="1"/>
    <col min="2" max="3" width="8.921875" style="3" customWidth="1"/>
    <col min="4" max="16384" width="9.23046875" style="3"/>
  </cols>
  <sheetData>
    <row r="1" spans="1:5" ht="19" x14ac:dyDescent="0.4">
      <c r="A1" s="2" t="s">
        <v>123</v>
      </c>
    </row>
    <row r="2" spans="1:5" x14ac:dyDescent="0.35">
      <c r="A2" s="3" t="s">
        <v>3</v>
      </c>
    </row>
    <row r="3" spans="1:5" x14ac:dyDescent="0.35">
      <c r="A3" s="4" t="s">
        <v>4</v>
      </c>
      <c r="B3" s="5" t="s">
        <v>6</v>
      </c>
      <c r="C3" s="5" t="s">
        <v>7</v>
      </c>
      <c r="D3" s="23" t="s">
        <v>35</v>
      </c>
      <c r="E3" s="23" t="s">
        <v>91</v>
      </c>
    </row>
    <row r="4" spans="1:5" x14ac:dyDescent="0.35">
      <c r="A4" s="3">
        <v>2</v>
      </c>
      <c r="B4" s="6">
        <f t="shared" ref="B4:E11" si="0">VLOOKUP("nrpa"&amp;$A4&amp;B$3,FSM_Data,7,FALSE)</f>
        <v>11.60150937470034</v>
      </c>
      <c r="C4" s="6">
        <f t="shared" si="0"/>
        <v>12.12002594280723</v>
      </c>
      <c r="D4" s="6">
        <f t="shared" si="0"/>
        <v>12.43304658044422</v>
      </c>
      <c r="E4" s="6">
        <f t="shared" si="0"/>
        <v>15.413700919051459</v>
      </c>
    </row>
    <row r="5" spans="1:5" x14ac:dyDescent="0.35">
      <c r="A5" s="3">
        <v>3</v>
      </c>
      <c r="B5" s="6">
        <f t="shared" si="0"/>
        <v>11.867776874779411</v>
      </c>
      <c r="C5" s="6">
        <f t="shared" si="0"/>
        <v>12.8163763488041</v>
      </c>
      <c r="D5" s="6">
        <f t="shared" si="0"/>
        <v>13.766457845881741</v>
      </c>
      <c r="E5" s="6">
        <f t="shared" si="0"/>
        <v>14.42053264414003</v>
      </c>
    </row>
    <row r="6" spans="1:5" x14ac:dyDescent="0.35">
      <c r="A6" s="3">
        <v>4</v>
      </c>
      <c r="B6" s="6">
        <f t="shared" si="0"/>
        <v>12.9472834610972</v>
      </c>
      <c r="C6" s="6">
        <f t="shared" si="0"/>
        <v>12.399421752838419</v>
      </c>
      <c r="D6" s="6">
        <f t="shared" si="0"/>
        <v>12.34610391273814</v>
      </c>
      <c r="E6" s="6">
        <f t="shared" si="0"/>
        <v>15.059254425930989</v>
      </c>
    </row>
    <row r="7" spans="1:5" x14ac:dyDescent="0.35">
      <c r="A7" s="3">
        <v>5</v>
      </c>
      <c r="B7" s="6">
        <f t="shared" si="0"/>
        <v>14.790329760566051</v>
      </c>
      <c r="C7" s="6">
        <f t="shared" si="0"/>
        <v>15.39105153412358</v>
      </c>
      <c r="D7" s="6">
        <f t="shared" si="0"/>
        <v>14.78813529822987</v>
      </c>
      <c r="E7" s="6">
        <f t="shared" si="0"/>
        <v>16.227418748448621</v>
      </c>
    </row>
    <row r="8" spans="1:5" x14ac:dyDescent="0.35">
      <c r="A8" s="3">
        <v>6</v>
      </c>
      <c r="B8" s="6">
        <f t="shared" si="0"/>
        <v>28.121173809078069</v>
      </c>
      <c r="C8" s="6">
        <f t="shared" si="0"/>
        <v>27.445755545184909</v>
      </c>
      <c r="D8" s="6">
        <f t="shared" si="0"/>
        <v>27.0769196541901</v>
      </c>
      <c r="E8" s="6">
        <f t="shared" si="0"/>
        <v>28.048466331827541</v>
      </c>
    </row>
    <row r="9" spans="1:5" x14ac:dyDescent="0.35">
      <c r="A9" s="3">
        <v>7</v>
      </c>
      <c r="B9" s="6">
        <f t="shared" si="0"/>
        <v>39.277328574841491</v>
      </c>
      <c r="C9" s="6">
        <f t="shared" si="0"/>
        <v>42.311711909067043</v>
      </c>
      <c r="D9" s="6">
        <f t="shared" si="0"/>
        <v>38.879302799925547</v>
      </c>
      <c r="E9" s="6">
        <f t="shared" si="0"/>
        <v>42.767823057312818</v>
      </c>
    </row>
    <row r="10" spans="1:5" x14ac:dyDescent="0.35">
      <c r="A10" s="3">
        <v>8</v>
      </c>
      <c r="B10" s="6">
        <f t="shared" si="0"/>
        <v>26.886078238123289</v>
      </c>
      <c r="C10" s="6">
        <f t="shared" si="0"/>
        <v>27.060569158590631</v>
      </c>
      <c r="D10" s="6">
        <f t="shared" si="0"/>
        <v>28.180435028637788</v>
      </c>
      <c r="E10" s="6">
        <f t="shared" si="0"/>
        <v>26.28595630596099</v>
      </c>
    </row>
    <row r="11" spans="1:5" x14ac:dyDescent="0.35">
      <c r="A11" s="3">
        <v>9</v>
      </c>
      <c r="B11" s="6">
        <f t="shared" si="0"/>
        <v>28.123473362856931</v>
      </c>
      <c r="C11" s="6">
        <f t="shared" si="0"/>
        <v>26.84577811948386</v>
      </c>
      <c r="D11" s="6">
        <f t="shared" si="0"/>
        <v>26.63333916055478</v>
      </c>
      <c r="E11" s="6">
        <f t="shared" si="0"/>
        <v>29.552609262308788</v>
      </c>
    </row>
  </sheetData>
  <pageMargins left="0.7" right="0.7" top="0.75" bottom="0.75" header="0.3" footer="0.3"/>
  <pageSetup paperSize="9" orientation="portrait" r:id="rId1"/>
  <ignoredErrors>
    <ignoredError sqref="B4:C4" calculatedColumn="1"/>
  </ignoredErrors>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8D314-67A9-42FA-8E9D-F7E509C0B2D6}">
  <sheetPr>
    <tabColor rgb="FF92D050"/>
  </sheetPr>
  <dimension ref="A1:E11"/>
  <sheetViews>
    <sheetView workbookViewId="0">
      <selection activeCell="A2" sqref="A2"/>
    </sheetView>
  </sheetViews>
  <sheetFormatPr defaultRowHeight="15.5" x14ac:dyDescent="0.35"/>
  <cols>
    <col min="1" max="1" width="11.23046875" style="3" customWidth="1"/>
    <col min="2" max="3" width="8.921875" style="3" customWidth="1"/>
    <col min="4" max="16384" width="9.23046875" style="3"/>
  </cols>
  <sheetData>
    <row r="1" spans="1:5" ht="19" x14ac:dyDescent="0.4">
      <c r="A1" s="2" t="s">
        <v>124</v>
      </c>
    </row>
    <row r="2" spans="1:5" x14ac:dyDescent="0.35">
      <c r="A2" s="3" t="s">
        <v>3</v>
      </c>
    </row>
    <row r="3" spans="1:5" x14ac:dyDescent="0.35">
      <c r="A3" s="4" t="s">
        <v>4</v>
      </c>
      <c r="B3" s="5" t="s">
        <v>6</v>
      </c>
      <c r="C3" s="5" t="s">
        <v>7</v>
      </c>
      <c r="D3" s="23" t="s">
        <v>35</v>
      </c>
      <c r="E3" s="23" t="s">
        <v>91</v>
      </c>
    </row>
    <row r="4" spans="1:5" x14ac:dyDescent="0.35">
      <c r="A4" s="3">
        <v>2</v>
      </c>
      <c r="B4" s="6">
        <f t="shared" ref="B4:E11" si="0">VLOOKUP("nrpa"&amp;$A4&amp;B$3,FSM_Data,5,FALSE)</f>
        <v>-7.0585385961588667</v>
      </c>
      <c r="C4" s="6">
        <f t="shared" si="0"/>
        <v>-9.293456429348133</v>
      </c>
      <c r="D4" s="6">
        <f t="shared" si="0"/>
        <v>-9.1539540717102525</v>
      </c>
      <c r="E4" s="6">
        <f t="shared" si="0"/>
        <v>-17.809031620401559</v>
      </c>
    </row>
    <row r="5" spans="1:5" x14ac:dyDescent="0.35">
      <c r="A5" s="3">
        <v>3</v>
      </c>
      <c r="B5" s="6">
        <f t="shared" si="0"/>
        <v>-9.1082063766054446</v>
      </c>
      <c r="C5" s="6">
        <f t="shared" si="0"/>
        <v>-9.7479251438388577</v>
      </c>
      <c r="D5" s="6">
        <f t="shared" si="0"/>
        <v>-8.5825243430428522</v>
      </c>
      <c r="E5" s="6">
        <f t="shared" si="0"/>
        <v>-11.753757499017169</v>
      </c>
    </row>
    <row r="6" spans="1:5" x14ac:dyDescent="0.35">
      <c r="A6" s="3">
        <v>4</v>
      </c>
      <c r="B6" s="6">
        <f t="shared" si="0"/>
        <v>-10.948442742791039</v>
      </c>
      <c r="C6" s="6">
        <f t="shared" si="0"/>
        <v>-9.4213682954902875</v>
      </c>
      <c r="D6" s="6">
        <f t="shared" si="0"/>
        <v>-7.3393903835488192</v>
      </c>
      <c r="E6" s="6">
        <f t="shared" si="0"/>
        <v>-10.750689901841239</v>
      </c>
    </row>
    <row r="7" spans="1:5" x14ac:dyDescent="0.35">
      <c r="A7" s="3">
        <v>5</v>
      </c>
      <c r="B7" s="6">
        <f t="shared" si="0"/>
        <v>-11.98237399521428</v>
      </c>
      <c r="C7" s="6">
        <f t="shared" si="0"/>
        <v>-11.856801806695911</v>
      </c>
      <c r="D7" s="6">
        <f t="shared" si="0"/>
        <v>-9.1353627509021038</v>
      </c>
      <c r="E7" s="6">
        <f t="shared" si="0"/>
        <v>-11.04594096365032</v>
      </c>
    </row>
    <row r="8" spans="1:5" x14ac:dyDescent="0.35">
      <c r="A8" s="3">
        <v>6</v>
      </c>
      <c r="B8" s="6">
        <f t="shared" si="0"/>
        <v>-22.748313438023221</v>
      </c>
      <c r="C8" s="6">
        <f t="shared" si="0"/>
        <v>-21.262801331627539</v>
      </c>
      <c r="D8" s="6">
        <f t="shared" si="0"/>
        <v>-17.671363473639179</v>
      </c>
      <c r="E8" s="6">
        <f t="shared" si="0"/>
        <v>-18.53058045622307</v>
      </c>
    </row>
    <row r="9" spans="1:5" x14ac:dyDescent="0.35">
      <c r="A9" s="3">
        <v>7</v>
      </c>
      <c r="B9" s="6">
        <f t="shared" si="0"/>
        <v>-31.360592055870899</v>
      </c>
      <c r="C9" s="6">
        <f t="shared" si="0"/>
        <v>-32.600500092970478</v>
      </c>
      <c r="D9" s="6">
        <f t="shared" si="0"/>
        <v>-27.851986492433621</v>
      </c>
      <c r="E9" s="6">
        <f t="shared" si="0"/>
        <v>-26.67514927307888</v>
      </c>
    </row>
    <row r="10" spans="1:5" x14ac:dyDescent="0.35">
      <c r="A10" s="3">
        <v>8</v>
      </c>
      <c r="B10" s="6">
        <f t="shared" si="0"/>
        <v>-20.824518666166711</v>
      </c>
      <c r="C10" s="6">
        <f t="shared" si="0"/>
        <v>-21.15936453922825</v>
      </c>
      <c r="D10" s="6">
        <f t="shared" si="0"/>
        <v>-21.302007100932109</v>
      </c>
      <c r="E10" s="6">
        <f t="shared" si="0"/>
        <v>-16.545866266440068</v>
      </c>
    </row>
    <row r="11" spans="1:5" x14ac:dyDescent="0.35">
      <c r="A11" s="3">
        <v>9</v>
      </c>
      <c r="B11" s="6">
        <f t="shared" si="0"/>
        <v>-21.394825695645849</v>
      </c>
      <c r="C11" s="6">
        <f t="shared" si="0"/>
        <v>-21.417231513088389</v>
      </c>
      <c r="D11" s="6">
        <f t="shared" si="0"/>
        <v>-22.407286770918368</v>
      </c>
      <c r="E11" s="6">
        <f t="shared" si="0"/>
        <v>-20.31649135840237</v>
      </c>
    </row>
  </sheetData>
  <pageMargins left="0.7" right="0.7" top="0.75" bottom="0.75" header="0.3" footer="0.3"/>
  <pageSetup paperSize="9" orientation="portrait"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2A8CD-05AC-4512-B237-EFE02EE46D82}">
  <sheetPr>
    <tabColor rgb="FF92D050"/>
  </sheetPr>
  <dimension ref="A1:E11"/>
  <sheetViews>
    <sheetView workbookViewId="0">
      <selection activeCell="A2" sqref="A2"/>
    </sheetView>
  </sheetViews>
  <sheetFormatPr defaultRowHeight="15.5" x14ac:dyDescent="0.35"/>
  <cols>
    <col min="1" max="1" width="11.23046875" style="3" customWidth="1"/>
    <col min="2" max="3" width="8.921875" style="3" customWidth="1"/>
    <col min="4" max="16384" width="9.23046875" style="3"/>
  </cols>
  <sheetData>
    <row r="1" spans="1:5" ht="19" x14ac:dyDescent="0.4">
      <c r="A1" s="2" t="s">
        <v>125</v>
      </c>
    </row>
    <row r="2" spans="1:5" x14ac:dyDescent="0.35">
      <c r="A2" s="3" t="s">
        <v>3</v>
      </c>
    </row>
    <row r="3" spans="1:5" x14ac:dyDescent="0.35">
      <c r="A3" s="4" t="s">
        <v>4</v>
      </c>
      <c r="B3" s="5" t="s">
        <v>6</v>
      </c>
      <c r="C3" s="5" t="s">
        <v>7</v>
      </c>
      <c r="D3" s="23" t="s">
        <v>35</v>
      </c>
      <c r="E3" s="23" t="s">
        <v>91</v>
      </c>
    </row>
    <row r="4" spans="1:5" x14ac:dyDescent="0.35">
      <c r="A4" s="3">
        <v>2</v>
      </c>
      <c r="B4" s="6">
        <f t="shared" ref="B4:E11" si="0">VLOOKUP("nrpa"&amp;$A4&amp;B$3,FSM_Data,6,FALSE)</f>
        <v>4.5429707785414752</v>
      </c>
      <c r="C4" s="6">
        <f t="shared" si="0"/>
        <v>2.8265695134590931</v>
      </c>
      <c r="D4" s="6">
        <f t="shared" si="0"/>
        <v>3.2790925087339651</v>
      </c>
      <c r="E4" s="6">
        <f t="shared" si="0"/>
        <v>-2.3953307013500988</v>
      </c>
    </row>
    <row r="5" spans="1:5" x14ac:dyDescent="0.35">
      <c r="A5" s="3">
        <v>3</v>
      </c>
      <c r="B5" s="6">
        <f t="shared" si="0"/>
        <v>2.7595704981739688</v>
      </c>
      <c r="C5" s="6">
        <f t="shared" si="0"/>
        <v>3.0684512049652448</v>
      </c>
      <c r="D5" s="6">
        <f t="shared" si="0"/>
        <v>5.1839335028388884</v>
      </c>
      <c r="E5" s="6">
        <f t="shared" si="0"/>
        <v>2.6667751451228581</v>
      </c>
    </row>
    <row r="6" spans="1:5" x14ac:dyDescent="0.35">
      <c r="A6" s="3">
        <v>4</v>
      </c>
      <c r="B6" s="6">
        <f t="shared" si="0"/>
        <v>1.998840718306155</v>
      </c>
      <c r="C6" s="6">
        <f t="shared" si="0"/>
        <v>2.9780534573481341</v>
      </c>
      <c r="D6" s="6">
        <f t="shared" si="0"/>
        <v>5.0067135291893257</v>
      </c>
      <c r="E6" s="6">
        <f t="shared" si="0"/>
        <v>4.308564524089757</v>
      </c>
    </row>
    <row r="7" spans="1:5" x14ac:dyDescent="0.35">
      <c r="A7" s="3">
        <v>5</v>
      </c>
      <c r="B7" s="6">
        <f t="shared" si="0"/>
        <v>2.8079557653517622</v>
      </c>
      <c r="C7" s="6">
        <f t="shared" si="0"/>
        <v>3.5342497274276692</v>
      </c>
      <c r="D7" s="6">
        <f t="shared" si="0"/>
        <v>5.6527725473277686</v>
      </c>
      <c r="E7" s="6">
        <f t="shared" si="0"/>
        <v>5.1814777847982976</v>
      </c>
    </row>
    <row r="8" spans="1:5" x14ac:dyDescent="0.35">
      <c r="A8" s="3">
        <v>6</v>
      </c>
      <c r="B8" s="6">
        <f t="shared" si="0"/>
        <v>5.3728603710548501</v>
      </c>
      <c r="C8" s="6">
        <f t="shared" si="0"/>
        <v>6.1829542135573732</v>
      </c>
      <c r="D8" s="6">
        <f t="shared" si="0"/>
        <v>9.4055561805509242</v>
      </c>
      <c r="E8" s="6">
        <f t="shared" si="0"/>
        <v>9.5178858756044757</v>
      </c>
    </row>
    <row r="9" spans="1:5" x14ac:dyDescent="0.35">
      <c r="A9" s="3">
        <v>7</v>
      </c>
      <c r="B9" s="6">
        <f t="shared" si="0"/>
        <v>7.9167365189705912</v>
      </c>
      <c r="C9" s="6">
        <f t="shared" si="0"/>
        <v>9.7112118160965686</v>
      </c>
      <c r="D9" s="6">
        <f t="shared" si="0"/>
        <v>11.02731630749193</v>
      </c>
      <c r="E9" s="6">
        <f t="shared" si="0"/>
        <v>16.092673784233948</v>
      </c>
    </row>
    <row r="10" spans="1:5" x14ac:dyDescent="0.35">
      <c r="A10" s="3">
        <v>8</v>
      </c>
      <c r="B10" s="6">
        <f t="shared" si="0"/>
        <v>6.0615595719565771</v>
      </c>
      <c r="C10" s="6">
        <f t="shared" si="0"/>
        <v>5.9012046193623773</v>
      </c>
      <c r="D10" s="6">
        <f t="shared" si="0"/>
        <v>6.8784279277056806</v>
      </c>
      <c r="E10" s="6">
        <f t="shared" si="0"/>
        <v>9.7400900395209238</v>
      </c>
    </row>
    <row r="11" spans="1:5" x14ac:dyDescent="0.35">
      <c r="A11" s="3">
        <v>9</v>
      </c>
      <c r="B11" s="6">
        <f t="shared" si="0"/>
        <v>6.728647667211078</v>
      </c>
      <c r="C11" s="6">
        <f t="shared" si="0"/>
        <v>5.4285466063954626</v>
      </c>
      <c r="D11" s="6">
        <f t="shared" si="0"/>
        <v>4.2260523896364077</v>
      </c>
      <c r="E11" s="6">
        <f t="shared" si="0"/>
        <v>9.2361179039064165</v>
      </c>
    </row>
  </sheetData>
  <pageMargins left="0.7" right="0.7" top="0.75" bottom="0.75" header="0.3" footer="0.3"/>
  <pageSetup paperSize="9" orientation="portrait"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D4F4-CF8C-4737-82E8-D4C043A1ACF6}">
  <dimension ref="A1:V116"/>
  <sheetViews>
    <sheetView topLeftCell="A22" workbookViewId="0">
      <selection activeCell="K83" sqref="K83"/>
    </sheetView>
  </sheetViews>
  <sheetFormatPr defaultRowHeight="15.5" x14ac:dyDescent="0.35"/>
  <cols>
    <col min="1" max="1" width="33.765625" bestFit="1" customWidth="1"/>
    <col min="23" max="33" width="5.765625" bestFit="1" customWidth="1"/>
  </cols>
  <sheetData>
    <row r="1" spans="1:22" x14ac:dyDescent="0.35">
      <c r="A1" t="s">
        <v>68</v>
      </c>
      <c r="B1" s="1" t="s">
        <v>36</v>
      </c>
      <c r="C1" s="1" t="s">
        <v>1</v>
      </c>
      <c r="D1" s="1" t="s">
        <v>37</v>
      </c>
      <c r="E1" s="1" t="s">
        <v>38</v>
      </c>
      <c r="F1" s="1" t="s">
        <v>39</v>
      </c>
      <c r="G1" s="1" t="s">
        <v>40</v>
      </c>
      <c r="H1" s="1" t="s">
        <v>41</v>
      </c>
      <c r="I1" s="1" t="s">
        <v>70</v>
      </c>
      <c r="J1" s="1" t="s">
        <v>42</v>
      </c>
      <c r="K1" s="1" t="s">
        <v>65</v>
      </c>
    </row>
    <row r="2" spans="1:22" x14ac:dyDescent="0.35">
      <c r="A2" t="str">
        <f>B2&amp;LEFT(C2,4)&amp;"/"&amp;RIGHT(C2,2)</f>
        <v>Black African2018/19</v>
      </c>
      <c r="B2" t="s">
        <v>48</v>
      </c>
      <c r="C2" t="s">
        <v>101</v>
      </c>
      <c r="D2">
        <v>8.351699471098545</v>
      </c>
      <c r="E2">
        <v>2026</v>
      </c>
      <c r="F2">
        <v>0</v>
      </c>
      <c r="G2" t="s">
        <v>44</v>
      </c>
      <c r="I2" s="25" t="s">
        <v>38</v>
      </c>
      <c r="J2">
        <v>16</v>
      </c>
      <c r="K2" t="s">
        <v>74</v>
      </c>
      <c r="P2" t="s">
        <v>66</v>
      </c>
      <c r="Q2" t="s">
        <v>91</v>
      </c>
      <c r="R2" t="s">
        <v>35</v>
      </c>
      <c r="S2" t="s">
        <v>7</v>
      </c>
      <c r="T2" t="s">
        <v>6</v>
      </c>
      <c r="U2" t="s">
        <v>5</v>
      </c>
      <c r="V2" t="s">
        <v>8</v>
      </c>
    </row>
    <row r="3" spans="1:22" x14ac:dyDescent="0.35">
      <c r="A3" t="str">
        <f t="shared" ref="A3:A66" si="0">B3&amp;LEFT(C3,4)&amp;"/"&amp;RIGHT(C3,2)</f>
        <v>Black African2020/21</v>
      </c>
      <c r="B3" t="s">
        <v>48</v>
      </c>
      <c r="C3" t="s">
        <v>93</v>
      </c>
      <c r="D3">
        <v>0.40001324122963478</v>
      </c>
      <c r="E3">
        <v>1027</v>
      </c>
      <c r="F3">
        <v>0</v>
      </c>
      <c r="G3" t="s">
        <v>44</v>
      </c>
      <c r="I3" s="25" t="s">
        <v>38</v>
      </c>
      <c r="J3">
        <v>16</v>
      </c>
      <c r="K3" t="s">
        <v>74</v>
      </c>
      <c r="P3" t="s">
        <v>43</v>
      </c>
      <c r="Q3" s="43">
        <f>VLOOKUP($P3,Table_13!$A:$G,7,FALSE)</f>
        <v>4.853980581250263</v>
      </c>
      <c r="R3" s="43">
        <f>VLOOKUP($P3,Table_13!$A:$G,6,FALSE)</f>
        <v>6.4405709429214584</v>
      </c>
      <c r="S3" s="43">
        <f>VLOOKUP($P3,Table_13!$A:$G,5,FALSE)</f>
        <v>0.65820127566280029</v>
      </c>
      <c r="T3" s="43">
        <f>VLOOKUP($P3,Table_13!$A:$G,4,FALSE)</f>
        <v>-0.80352937065680385</v>
      </c>
      <c r="U3" s="43">
        <f>VLOOKUP($P3,Table_13!$A:$G,3,FALSE)</f>
        <v>5.8840569183564559</v>
      </c>
      <c r="V3" s="43">
        <f>VLOOKUP($P3,Table_13!$A:$G,2,FALSE)</f>
        <v>13.401267542886311</v>
      </c>
    </row>
    <row r="4" spans="1:22" x14ac:dyDescent="0.35">
      <c r="A4" t="str">
        <f t="shared" si="0"/>
        <v>Black African2021/22</v>
      </c>
      <c r="B4" t="s">
        <v>48</v>
      </c>
      <c r="C4" t="s">
        <v>94</v>
      </c>
      <c r="D4">
        <v>-1.254718715834799</v>
      </c>
      <c r="E4">
        <v>2195</v>
      </c>
      <c r="F4">
        <v>0</v>
      </c>
      <c r="G4" t="s">
        <v>44</v>
      </c>
      <c r="I4" s="25" t="s">
        <v>38</v>
      </c>
      <c r="J4">
        <v>16</v>
      </c>
      <c r="K4" t="s">
        <v>74</v>
      </c>
      <c r="P4" t="s">
        <v>45</v>
      </c>
      <c r="Q4" s="43">
        <f>VLOOKUP($P4,Table_13!$A:$G,7,FALSE)</f>
        <v>5.0720444358844254</v>
      </c>
      <c r="R4" s="43">
        <f>VLOOKUP($P4,Table_13!$A:$G,6,FALSE)</f>
        <v>6.5496159269050684</v>
      </c>
      <c r="S4" s="43">
        <f>VLOOKUP($P4,Table_13!$A:$G,5,FALSE)</f>
        <v>1.532693365757783</v>
      </c>
      <c r="T4" s="43">
        <f>VLOOKUP($P4,Table_13!$A:$G,4,FALSE)</f>
        <v>0.99448625451256922</v>
      </c>
      <c r="U4" s="43">
        <f>VLOOKUP($P4,Table_13!$A:$G,3,FALSE)</f>
        <v>3.5766215126622138</v>
      </c>
      <c r="V4" s="43">
        <f>VLOOKUP($P4,Table_13!$A:$G,2,FALSE)</f>
        <v>14.506736375077169</v>
      </c>
    </row>
    <row r="5" spans="1:22" x14ac:dyDescent="0.35">
      <c r="A5" t="str">
        <f t="shared" si="0"/>
        <v>Black African2022/23</v>
      </c>
      <c r="B5" t="s">
        <v>48</v>
      </c>
      <c r="C5" t="s">
        <v>100</v>
      </c>
      <c r="D5">
        <v>3.1420266579638612</v>
      </c>
      <c r="E5">
        <v>2720</v>
      </c>
      <c r="F5">
        <v>0</v>
      </c>
      <c r="G5" t="s">
        <v>44</v>
      </c>
      <c r="I5" s="25" t="s">
        <v>38</v>
      </c>
      <c r="J5">
        <v>16</v>
      </c>
      <c r="K5" t="s">
        <v>74</v>
      </c>
      <c r="P5" t="s">
        <v>46</v>
      </c>
      <c r="Q5" s="43">
        <f>VLOOKUP($P5,Table_13!$A:$G,7,FALSE)</f>
        <v>41.135828931396439</v>
      </c>
      <c r="R5" s="43">
        <f>VLOOKUP($P5,Table_13!$A:$G,6,FALSE)</f>
        <v>40.835711151410898</v>
      </c>
      <c r="S5" s="43">
        <f>VLOOKUP($P5,Table_13!$A:$G,5,FALSE)</f>
        <v>36.662588759895229</v>
      </c>
      <c r="T5" s="43">
        <f>VLOOKUP($P5,Table_13!$A:$G,4,FALSE)</f>
        <v>34.362712442254129</v>
      </c>
      <c r="U5" s="43">
        <f>VLOOKUP($P5,Table_13!$A:$G,3,FALSE)</f>
        <v>32.047610348545589</v>
      </c>
      <c r="V5" s="43">
        <f>VLOOKUP($P5,Table_13!$A:$G,2,FALSE)</f>
        <v>38.282247499121112</v>
      </c>
    </row>
    <row r="6" spans="1:22" x14ac:dyDescent="0.35">
      <c r="A6" t="str">
        <f t="shared" si="0"/>
        <v>Black African2023/24</v>
      </c>
      <c r="B6" t="s">
        <v>48</v>
      </c>
      <c r="C6" t="s">
        <v>95</v>
      </c>
      <c r="D6">
        <v>6.2354835453285338</v>
      </c>
      <c r="E6">
        <v>6880</v>
      </c>
      <c r="F6">
        <v>0</v>
      </c>
      <c r="G6" t="s">
        <v>44</v>
      </c>
      <c r="I6" s="25" t="s">
        <v>38</v>
      </c>
      <c r="J6">
        <v>16</v>
      </c>
      <c r="K6" t="s">
        <v>74</v>
      </c>
      <c r="P6" t="s">
        <v>50</v>
      </c>
      <c r="Q6" s="43">
        <f>VLOOKUP($P6,Table_13!$A:$G,7,FALSE)</f>
        <v>15.870615050556379</v>
      </c>
      <c r="R6" s="43">
        <f>VLOOKUP($P6,Table_13!$A:$G,6,FALSE)</f>
        <v>15.30117850913151</v>
      </c>
      <c r="S6" s="43">
        <f>VLOOKUP($P6,Table_13!$A:$G,5,FALSE)</f>
        <v>15.5087655317406</v>
      </c>
      <c r="T6" s="43">
        <f>VLOOKUP($P6,Table_13!$A:$G,4,FALSE)</f>
        <v>13.89687357767732</v>
      </c>
      <c r="U6" s="43">
        <f>VLOOKUP($P6,Table_13!$A:$G,3,FALSE)</f>
        <v>14.791149542728821</v>
      </c>
      <c r="V6" s="43">
        <f>VLOOKUP($P6,Table_13!$A:$G,2,FALSE)</f>
        <v>22.72478638589789</v>
      </c>
    </row>
    <row r="7" spans="1:22" x14ac:dyDescent="0.35">
      <c r="A7" t="str">
        <f t="shared" si="0"/>
        <v>Black African2024/25</v>
      </c>
      <c r="B7" t="s">
        <v>48</v>
      </c>
      <c r="C7" t="s">
        <v>96</v>
      </c>
      <c r="D7">
        <v>5.811171634014463</v>
      </c>
      <c r="E7">
        <v>3983</v>
      </c>
      <c r="F7">
        <v>0</v>
      </c>
      <c r="G7" t="s">
        <v>44</v>
      </c>
      <c r="I7" s="25" t="s">
        <v>38</v>
      </c>
      <c r="J7">
        <v>16</v>
      </c>
      <c r="K7" t="s">
        <v>74</v>
      </c>
      <c r="P7" t="s">
        <v>51</v>
      </c>
      <c r="Q7" s="43">
        <f>VLOOKUP($P7,Table_13!$A:$G,7,FALSE)</f>
        <v>6.2468814705669429</v>
      </c>
      <c r="R7" s="43">
        <f>VLOOKUP($P7,Table_13!$A:$G,6,FALSE)</f>
        <v>8.2427876647064906</v>
      </c>
      <c r="S7" s="43">
        <f>VLOOKUP($P7,Table_13!$A:$G,5,FALSE)</f>
        <v>4.7341828762545477</v>
      </c>
      <c r="T7" s="43">
        <f>VLOOKUP($P7,Table_13!$A:$G,4,FALSE)</f>
        <v>2.8411579372522708</v>
      </c>
      <c r="U7" s="43">
        <f>VLOOKUP($P7,Table_13!$A:$G,3,FALSE)</f>
        <v>5.0236902193074684</v>
      </c>
      <c r="V7" s="43">
        <f>VLOOKUP($P7,Table_13!$A:$G,2,FALSE)</f>
        <v>12.290566530917349</v>
      </c>
    </row>
    <row r="8" spans="1:22" x14ac:dyDescent="0.35">
      <c r="A8" t="str">
        <f t="shared" si="0"/>
        <v>Any other Asian background2018/19</v>
      </c>
      <c r="B8" t="s">
        <v>50</v>
      </c>
      <c r="C8" t="s">
        <v>101</v>
      </c>
      <c r="D8">
        <v>22.72478638589789</v>
      </c>
      <c r="E8">
        <v>797</v>
      </c>
      <c r="F8">
        <v>0</v>
      </c>
      <c r="G8" t="s">
        <v>44</v>
      </c>
      <c r="I8" s="25" t="s">
        <v>71</v>
      </c>
      <c r="J8">
        <v>14</v>
      </c>
      <c r="K8">
        <v>22.72478638589789</v>
      </c>
      <c r="P8" t="s">
        <v>52</v>
      </c>
      <c r="Q8" s="43">
        <f>VLOOKUP($P8,Table_13!$A:$G,7,FALSE)</f>
        <v>7.1472010964165813</v>
      </c>
      <c r="R8" s="43">
        <f>VLOOKUP($P8,Table_13!$A:$G,6,FALSE)</f>
        <v>4.0388660318321543</v>
      </c>
      <c r="S8" s="43">
        <f>VLOOKUP($P8,Table_13!$A:$G,5,FALSE)</f>
        <v>2.4640461055993659</v>
      </c>
      <c r="T8" s="43">
        <f>VLOOKUP($P8,Table_13!$A:$G,4,FALSE)</f>
        <v>0.44420494115121112</v>
      </c>
      <c r="U8" s="43">
        <f>VLOOKUP($P8,Table_13!$A:$G,3,FALSE)</f>
        <v>1.719502209786363</v>
      </c>
      <c r="V8" s="43">
        <f>VLOOKUP($P8,Table_13!$A:$G,2,FALSE)</f>
        <v>11.499092412036919</v>
      </c>
    </row>
    <row r="9" spans="1:22" x14ac:dyDescent="0.35">
      <c r="A9" t="str">
        <f t="shared" si="0"/>
        <v>Any other Asian background2020/21</v>
      </c>
      <c r="B9" t="s">
        <v>50</v>
      </c>
      <c r="C9" t="s">
        <v>93</v>
      </c>
      <c r="D9">
        <v>14.791149542728821</v>
      </c>
      <c r="E9">
        <v>429</v>
      </c>
      <c r="F9">
        <v>0</v>
      </c>
      <c r="G9" t="s">
        <v>44</v>
      </c>
      <c r="I9" s="25" t="s">
        <v>71</v>
      </c>
      <c r="J9">
        <v>14</v>
      </c>
      <c r="K9">
        <v>14.791149542728821</v>
      </c>
      <c r="P9" t="s">
        <v>53</v>
      </c>
      <c r="Q9" s="43">
        <f>VLOOKUP($P9,Table_13!$A:$G,7,FALSE)</f>
        <v>14.207049524881359</v>
      </c>
      <c r="R9" s="43">
        <f>VLOOKUP($P9,Table_13!$A:$G,6,FALSE)</f>
        <v>15.87308935714641</v>
      </c>
      <c r="S9" s="43">
        <f>VLOOKUP($P9,Table_13!$A:$G,5,FALSE)</f>
        <v>16.78008670821967</v>
      </c>
      <c r="T9" s="43">
        <f>VLOOKUP($P9,Table_13!$A:$G,4,FALSE)</f>
        <v>19.747688093303118</v>
      </c>
      <c r="U9" s="43">
        <f>VLOOKUP($P9,Table_13!$A:$G,3,FALSE)</f>
        <v>24.462521673667389</v>
      </c>
      <c r="V9" s="43">
        <f>VLOOKUP($P9,Table_13!$A:$G,2,FALSE)</f>
        <v>32.149928629364943</v>
      </c>
    </row>
    <row r="10" spans="1:22" x14ac:dyDescent="0.35">
      <c r="A10" t="str">
        <f t="shared" si="0"/>
        <v>Any other Asian background2021/22</v>
      </c>
      <c r="B10" t="s">
        <v>50</v>
      </c>
      <c r="C10" t="s">
        <v>94</v>
      </c>
      <c r="D10">
        <v>13.89687357767732</v>
      </c>
      <c r="E10">
        <v>798</v>
      </c>
      <c r="F10">
        <v>0</v>
      </c>
      <c r="G10" t="s">
        <v>44</v>
      </c>
      <c r="I10" s="25" t="s">
        <v>71</v>
      </c>
      <c r="J10">
        <v>14</v>
      </c>
      <c r="K10">
        <v>13.89687357767732</v>
      </c>
      <c r="P10" t="s">
        <v>67</v>
      </c>
      <c r="Q10" s="43">
        <f>VLOOKUP($P10,Table_13!$A:$G,7,FALSE)</f>
        <v>14.67125931139422</v>
      </c>
      <c r="R10" s="43">
        <f>VLOOKUP($P10,Table_13!$A:$G,6,FALSE)</f>
        <v>14.954074800725561</v>
      </c>
      <c r="S10" s="43">
        <f>VLOOKUP($P10,Table_13!$A:$G,5,FALSE)</f>
        <v>10.75362401322892</v>
      </c>
      <c r="T10" s="43">
        <f>VLOOKUP($P10,Table_13!$A:$G,4,FALSE)</f>
        <v>8.3435754303720948</v>
      </c>
      <c r="U10" s="43">
        <f>VLOOKUP($P10,Table_13!$A:$G,3,FALSE)</f>
        <v>9.6153035993667881</v>
      </c>
      <c r="V10" s="43">
        <f>VLOOKUP($P10,Table_13!$A:$G,2,FALSE)</f>
        <v>18.41279643219184</v>
      </c>
    </row>
    <row r="11" spans="1:22" x14ac:dyDescent="0.35">
      <c r="A11" t="str">
        <f t="shared" si="0"/>
        <v>Any other Asian background2022/23</v>
      </c>
      <c r="B11" t="s">
        <v>50</v>
      </c>
      <c r="C11" t="s">
        <v>100</v>
      </c>
      <c r="D11">
        <v>15.5087655317406</v>
      </c>
      <c r="E11">
        <v>901</v>
      </c>
      <c r="F11">
        <v>0</v>
      </c>
      <c r="G11" t="s">
        <v>44</v>
      </c>
      <c r="I11" s="25" t="s">
        <v>71</v>
      </c>
      <c r="J11">
        <v>14</v>
      </c>
      <c r="K11">
        <v>15.5087655317406</v>
      </c>
      <c r="P11" t="s">
        <v>55</v>
      </c>
      <c r="Q11" s="43">
        <f>VLOOKUP($P11,Table_13!$A:$G,7,FALSE)</f>
        <v>16.585179973584822</v>
      </c>
      <c r="R11" s="43">
        <f>VLOOKUP($P11,Table_13!$A:$G,6,FALSE)</f>
        <v>15.92234548582111</v>
      </c>
      <c r="S11" s="43">
        <f>VLOOKUP($P11,Table_13!$A:$G,5,FALSE)</f>
        <v>11.22260027834716</v>
      </c>
      <c r="T11" s="43">
        <f>VLOOKUP($P11,Table_13!$A:$G,4,FALSE)</f>
        <v>9.1525226370743145</v>
      </c>
      <c r="U11" s="43">
        <f>VLOOKUP($P11,Table_13!$A:$G,3,FALSE)</f>
        <v>8.4248621649194781</v>
      </c>
      <c r="V11" s="43">
        <f>VLOOKUP($P11,Table_13!$A:$G,2,FALSE)</f>
        <v>19.429069778559441</v>
      </c>
    </row>
    <row r="12" spans="1:22" x14ac:dyDescent="0.35">
      <c r="A12" t="str">
        <f t="shared" si="0"/>
        <v>Any other Asian background2023/24</v>
      </c>
      <c r="B12" t="s">
        <v>50</v>
      </c>
      <c r="C12" t="s">
        <v>95</v>
      </c>
      <c r="D12">
        <v>15.30117850913151</v>
      </c>
      <c r="E12">
        <v>2066</v>
      </c>
      <c r="F12">
        <v>0</v>
      </c>
      <c r="G12" t="s">
        <v>44</v>
      </c>
      <c r="I12" s="25" t="s">
        <v>71</v>
      </c>
      <c r="J12">
        <v>14</v>
      </c>
      <c r="K12">
        <v>15.30117850913151</v>
      </c>
      <c r="P12" t="s">
        <v>58</v>
      </c>
      <c r="Q12" s="43">
        <f>VLOOKUP($P12,Table_13!$A:$G,7,FALSE)</f>
        <v>9.7048521046111791</v>
      </c>
      <c r="R12" s="43">
        <f>VLOOKUP($P12,Table_13!$A:$G,6,FALSE)</f>
        <v>8.9935995663627004</v>
      </c>
      <c r="S12" s="43">
        <f>VLOOKUP($P12,Table_13!$A:$G,5,FALSE)</f>
        <v>4.817064026040816</v>
      </c>
      <c r="T12" s="43">
        <f>VLOOKUP($P12,Table_13!$A:$G,4,FALSE)</f>
        <v>1.445653408507741</v>
      </c>
      <c r="U12" s="43">
        <f>VLOOKUP($P12,Table_13!$A:$G,3,FALSE)</f>
        <v>2.2828745509326991</v>
      </c>
      <c r="V12" s="43">
        <f>VLOOKUP($P12,Table_13!$A:$G,2,FALSE)</f>
        <v>10.981944129049991</v>
      </c>
    </row>
    <row r="13" spans="1:22" x14ac:dyDescent="0.35">
      <c r="A13" t="str">
        <f t="shared" si="0"/>
        <v>Any other Asian background2024/25</v>
      </c>
      <c r="B13" t="s">
        <v>50</v>
      </c>
      <c r="C13" t="s">
        <v>96</v>
      </c>
      <c r="D13">
        <v>15.870615050556379</v>
      </c>
      <c r="E13">
        <v>1127</v>
      </c>
      <c r="F13">
        <v>0</v>
      </c>
      <c r="G13" t="s">
        <v>44</v>
      </c>
      <c r="I13" s="25" t="s">
        <v>71</v>
      </c>
      <c r="J13">
        <v>14</v>
      </c>
      <c r="K13">
        <v>15.870615050556379</v>
      </c>
      <c r="P13" t="s">
        <v>59</v>
      </c>
      <c r="Q13" s="43">
        <f>VLOOKUP($P13,Table_13!$A:$G,7,FALSE)</f>
        <v>-36.76754728397885</v>
      </c>
      <c r="R13" s="43">
        <f>VLOOKUP($P13,Table_13!$A:$G,6,FALSE)</f>
        <v>-49.33534042719738</v>
      </c>
      <c r="S13" s="43">
        <f>VLOOKUP($P13,Table_13!$A:$G,5,FALSE)</f>
        <v>-50.590027369617466</v>
      </c>
      <c r="T13" s="43">
        <f>VLOOKUP($P13,Table_13!$A:$G,4,FALSE)</f>
        <v>-41.103639143145912</v>
      </c>
      <c r="U13" s="43">
        <f>VLOOKUP($P13,Table_13!$A:$G,3,FALSE)</f>
        <v>-32.677535626732777</v>
      </c>
      <c r="V13" s="43">
        <f>VLOOKUP($P13,Table_13!$A:$G,2,FALSE)</f>
        <v>-40.321390228474662</v>
      </c>
    </row>
    <row r="14" spans="1:22" x14ac:dyDescent="0.35">
      <c r="A14" t="str">
        <f t="shared" si="0"/>
        <v>Any other Black background2018/19</v>
      </c>
      <c r="B14" t="s">
        <v>47</v>
      </c>
      <c r="C14" t="s">
        <v>101</v>
      </c>
      <c r="D14">
        <v>5.2188327785618069</v>
      </c>
      <c r="E14">
        <v>359</v>
      </c>
      <c r="F14">
        <v>0</v>
      </c>
      <c r="G14" t="s">
        <v>44</v>
      </c>
      <c r="I14" s="25" t="s">
        <v>38</v>
      </c>
      <c r="J14">
        <v>17</v>
      </c>
      <c r="K14" t="s">
        <v>74</v>
      </c>
      <c r="P14" t="s">
        <v>60</v>
      </c>
      <c r="Q14" s="43">
        <f>VLOOKUP($P14,Table_13!$A:$G,7,FALSE)</f>
        <v>-22.39887551755368</v>
      </c>
      <c r="R14" s="43">
        <f>VLOOKUP($P14,Table_13!$A:$G,6,FALSE)</f>
        <v>-21.942679381392171</v>
      </c>
      <c r="S14" s="43">
        <f>VLOOKUP($P14,Table_13!$A:$G,5,FALSE)</f>
        <v>-22.501424703742149</v>
      </c>
      <c r="T14" s="43">
        <f>VLOOKUP($P14,Table_13!$A:$G,4,FALSE)</f>
        <v>-32.944345198753091</v>
      </c>
      <c r="U14" s="43">
        <f>VLOOKUP($P14,Table_13!$A:$G,3,FALSE)</f>
        <v>-22.640938998384389</v>
      </c>
      <c r="V14" s="43">
        <f>VLOOKUP($P14,Table_13!$A:$G,2,FALSE)</f>
        <v>-18.148836459826331</v>
      </c>
    </row>
    <row r="15" spans="1:22" x14ac:dyDescent="0.35">
      <c r="A15" t="str">
        <f t="shared" si="0"/>
        <v>Any other Black background2020/21</v>
      </c>
      <c r="B15" t="s">
        <v>47</v>
      </c>
      <c r="C15" t="s">
        <v>93</v>
      </c>
      <c r="D15">
        <v>-4.1581091002558592</v>
      </c>
      <c r="E15">
        <v>197</v>
      </c>
      <c r="F15">
        <v>0</v>
      </c>
      <c r="G15" t="s">
        <v>44</v>
      </c>
      <c r="I15" s="25" t="s">
        <v>38</v>
      </c>
      <c r="J15">
        <v>17</v>
      </c>
      <c r="K15" t="s">
        <v>74</v>
      </c>
      <c r="P15" t="s">
        <v>61</v>
      </c>
      <c r="Q15" s="43">
        <f>VLOOKUP($P15,Table_13!$A:$G,7,FALSE)</f>
        <v>-16.3962621120831</v>
      </c>
      <c r="R15" s="43">
        <f>VLOOKUP($P15,Table_13!$A:$G,6,FALSE)</f>
        <v>-12.5720660548944</v>
      </c>
      <c r="S15" s="43">
        <f>VLOOKUP($P15,Table_13!$A:$G,5,FALSE)</f>
        <v>-23.800629505116241</v>
      </c>
      <c r="T15" s="43">
        <f>VLOOKUP($P15,Table_13!$A:$G,4,FALSE)</f>
        <v>-26.767392726405681</v>
      </c>
      <c r="U15" s="43">
        <f>VLOOKUP($P15,Table_13!$A:$G,3,FALSE)</f>
        <v>-26.58115233920228</v>
      </c>
      <c r="V15" s="43">
        <f>VLOOKUP($P15,Table_13!$A:$G,2,FALSE)</f>
        <v>-20.916129012740129</v>
      </c>
    </row>
    <row r="16" spans="1:22" x14ac:dyDescent="0.35">
      <c r="A16" t="str">
        <f t="shared" si="0"/>
        <v>Any other Black background2021/22</v>
      </c>
      <c r="B16" t="s">
        <v>47</v>
      </c>
      <c r="C16" t="s">
        <v>94</v>
      </c>
      <c r="D16">
        <v>-5.5690851016105682</v>
      </c>
      <c r="E16">
        <v>291</v>
      </c>
      <c r="F16">
        <v>0</v>
      </c>
      <c r="G16" t="s">
        <v>44</v>
      </c>
      <c r="I16" s="25" t="s">
        <v>38</v>
      </c>
      <c r="J16">
        <v>17</v>
      </c>
      <c r="K16" t="s">
        <v>74</v>
      </c>
      <c r="P16" t="s">
        <v>62</v>
      </c>
      <c r="Q16" s="43">
        <f>VLOOKUP($P16,Table_13!$A:$G,7,FALSE)</f>
        <v>4.3343726721479028</v>
      </c>
      <c r="R16" s="43">
        <f>VLOOKUP($P16,Table_13!$A:$G,6,FALSE)</f>
        <v>4.478252266479144</v>
      </c>
      <c r="S16" s="43">
        <f>VLOOKUP($P16,Table_13!$A:$G,5,FALSE)</f>
        <v>0</v>
      </c>
      <c r="T16" s="43">
        <f>VLOOKUP($P16,Table_13!$A:$G,4,FALSE)</f>
        <v>-1.8136198482621859</v>
      </c>
      <c r="U16" s="43">
        <f>VLOOKUP($P16,Table_13!$A:$G,3,FALSE)</f>
        <v>0.75820950607513371</v>
      </c>
      <c r="V16" s="43">
        <f>VLOOKUP($P16,Table_13!$A:$G,2,FALSE)</f>
        <v>10.234206146249541</v>
      </c>
    </row>
    <row r="17" spans="1:11" x14ac:dyDescent="0.35">
      <c r="A17" t="str">
        <f t="shared" si="0"/>
        <v>Any other Black background2022/23</v>
      </c>
      <c r="B17" t="s">
        <v>47</v>
      </c>
      <c r="C17" t="s">
        <v>100</v>
      </c>
      <c r="D17">
        <v>-1.3275340825728541</v>
      </c>
      <c r="E17">
        <v>311</v>
      </c>
      <c r="F17">
        <v>0</v>
      </c>
      <c r="G17" t="s">
        <v>44</v>
      </c>
      <c r="I17" s="25" t="s">
        <v>38</v>
      </c>
      <c r="J17">
        <v>17</v>
      </c>
      <c r="K17" t="s">
        <v>74</v>
      </c>
    </row>
    <row r="18" spans="1:11" x14ac:dyDescent="0.35">
      <c r="A18" t="str">
        <f t="shared" si="0"/>
        <v>Any other Black background2023/24</v>
      </c>
      <c r="B18" t="s">
        <v>47</v>
      </c>
      <c r="C18" t="s">
        <v>95</v>
      </c>
      <c r="D18">
        <v>2.2696936221077202</v>
      </c>
      <c r="E18">
        <v>582</v>
      </c>
      <c r="F18">
        <v>0</v>
      </c>
      <c r="G18" t="s">
        <v>44</v>
      </c>
      <c r="I18" s="25" t="s">
        <v>38</v>
      </c>
      <c r="J18">
        <v>17</v>
      </c>
      <c r="K18" t="s">
        <v>74</v>
      </c>
    </row>
    <row r="19" spans="1:11" x14ac:dyDescent="0.35">
      <c r="A19" t="str">
        <f t="shared" si="0"/>
        <v>Any other Black background2024/25</v>
      </c>
      <c r="B19" t="s">
        <v>47</v>
      </c>
      <c r="C19" t="s">
        <v>96</v>
      </c>
      <c r="D19">
        <v>0.47216134607975208</v>
      </c>
      <c r="E19">
        <v>311</v>
      </c>
      <c r="F19">
        <v>0</v>
      </c>
      <c r="G19" t="s">
        <v>44</v>
      </c>
      <c r="I19" s="25" t="s">
        <v>38</v>
      </c>
      <c r="J19">
        <v>17</v>
      </c>
      <c r="K19" t="s">
        <v>74</v>
      </c>
    </row>
    <row r="20" spans="1:11" x14ac:dyDescent="0.35">
      <c r="A20" t="str">
        <f t="shared" si="0"/>
        <v>Any other Mixed background2018/19</v>
      </c>
      <c r="B20" t="s">
        <v>54</v>
      </c>
      <c r="C20" t="s">
        <v>101</v>
      </c>
      <c r="D20">
        <v>18.41279643219184</v>
      </c>
      <c r="E20">
        <v>4194</v>
      </c>
      <c r="F20">
        <v>0</v>
      </c>
      <c r="G20" t="s">
        <v>44</v>
      </c>
      <c r="I20" s="25" t="s">
        <v>71</v>
      </c>
      <c r="J20">
        <v>10</v>
      </c>
      <c r="K20">
        <v>18.41279643219184</v>
      </c>
    </row>
    <row r="21" spans="1:11" x14ac:dyDescent="0.35">
      <c r="A21" t="str">
        <f t="shared" si="0"/>
        <v>Any other Mixed background2020/21</v>
      </c>
      <c r="B21" t="s">
        <v>54</v>
      </c>
      <c r="C21" t="s">
        <v>93</v>
      </c>
      <c r="D21">
        <v>9.6153035993667881</v>
      </c>
      <c r="E21">
        <v>2648</v>
      </c>
      <c r="F21">
        <v>0</v>
      </c>
      <c r="G21" t="s">
        <v>44</v>
      </c>
      <c r="I21" s="25" t="s">
        <v>71</v>
      </c>
      <c r="J21">
        <v>10</v>
      </c>
      <c r="K21">
        <v>9.6153035993667881</v>
      </c>
    </row>
    <row r="22" spans="1:11" x14ac:dyDescent="0.35">
      <c r="A22" t="str">
        <f t="shared" si="0"/>
        <v>Any other Mixed background2021/22</v>
      </c>
      <c r="B22" t="s">
        <v>54</v>
      </c>
      <c r="C22" t="s">
        <v>94</v>
      </c>
      <c r="D22">
        <v>8.3435754303720948</v>
      </c>
      <c r="E22">
        <v>4127</v>
      </c>
      <c r="F22">
        <v>0</v>
      </c>
      <c r="G22" t="s">
        <v>44</v>
      </c>
      <c r="I22" s="25" t="s">
        <v>71</v>
      </c>
      <c r="J22">
        <v>10</v>
      </c>
      <c r="K22">
        <v>8.3435754303720948</v>
      </c>
    </row>
    <row r="23" spans="1:11" x14ac:dyDescent="0.35">
      <c r="A23" t="str">
        <f t="shared" si="0"/>
        <v>Any other Mixed background2022/23</v>
      </c>
      <c r="B23" t="s">
        <v>54</v>
      </c>
      <c r="C23" t="s">
        <v>100</v>
      </c>
      <c r="D23">
        <v>10.75362401322892</v>
      </c>
      <c r="E23">
        <v>4476</v>
      </c>
      <c r="F23">
        <v>0</v>
      </c>
      <c r="G23" t="s">
        <v>44</v>
      </c>
      <c r="I23" s="25" t="s">
        <v>71</v>
      </c>
      <c r="J23">
        <v>10</v>
      </c>
      <c r="K23">
        <v>10.75362401322892</v>
      </c>
    </row>
    <row r="24" spans="1:11" x14ac:dyDescent="0.35">
      <c r="A24" t="str">
        <f t="shared" si="0"/>
        <v>Any other Mixed background2023/24</v>
      </c>
      <c r="B24" t="s">
        <v>54</v>
      </c>
      <c r="C24" t="s">
        <v>95</v>
      </c>
      <c r="D24">
        <v>14.954074800725561</v>
      </c>
      <c r="E24">
        <v>9140</v>
      </c>
      <c r="F24">
        <v>0</v>
      </c>
      <c r="G24" t="s">
        <v>44</v>
      </c>
      <c r="I24" s="25" t="s">
        <v>71</v>
      </c>
      <c r="J24">
        <v>10</v>
      </c>
      <c r="K24">
        <v>14.954074800725561</v>
      </c>
    </row>
    <row r="25" spans="1:11" x14ac:dyDescent="0.35">
      <c r="A25" t="str">
        <f t="shared" si="0"/>
        <v>Any other Mixed background2024/25</v>
      </c>
      <c r="B25" t="s">
        <v>54</v>
      </c>
      <c r="C25" t="s">
        <v>96</v>
      </c>
      <c r="D25">
        <v>14.67125931139422</v>
      </c>
      <c r="E25">
        <v>4711</v>
      </c>
      <c r="F25">
        <v>0</v>
      </c>
      <c r="G25" t="s">
        <v>44</v>
      </c>
      <c r="I25" s="25" t="s">
        <v>71</v>
      </c>
      <c r="J25">
        <v>10</v>
      </c>
      <c r="K25">
        <v>14.67125931139422</v>
      </c>
    </row>
    <row r="26" spans="1:11" x14ac:dyDescent="0.35">
      <c r="A26" t="str">
        <f t="shared" si="0"/>
        <v>Any other White background2018/19</v>
      </c>
      <c r="B26" t="s">
        <v>58</v>
      </c>
      <c r="C26" t="s">
        <v>101</v>
      </c>
      <c r="D26">
        <v>10.981944129049991</v>
      </c>
      <c r="E26">
        <v>9317</v>
      </c>
      <c r="F26">
        <v>0</v>
      </c>
      <c r="G26" t="s">
        <v>44</v>
      </c>
      <c r="I26" s="25" t="s">
        <v>71</v>
      </c>
      <c r="J26">
        <v>6</v>
      </c>
      <c r="K26">
        <v>10.981944129049991</v>
      </c>
    </row>
    <row r="27" spans="1:11" x14ac:dyDescent="0.35">
      <c r="A27" t="str">
        <f t="shared" si="0"/>
        <v>Any other White background2020/21</v>
      </c>
      <c r="B27" t="s">
        <v>58</v>
      </c>
      <c r="C27" t="s">
        <v>93</v>
      </c>
      <c r="D27">
        <v>2.2828745509326991</v>
      </c>
      <c r="E27">
        <v>5320</v>
      </c>
      <c r="F27">
        <v>0</v>
      </c>
      <c r="G27" t="s">
        <v>44</v>
      </c>
      <c r="I27" s="25" t="s">
        <v>71</v>
      </c>
      <c r="J27">
        <v>6</v>
      </c>
      <c r="K27">
        <v>2.2828745509326991</v>
      </c>
    </row>
    <row r="28" spans="1:11" x14ac:dyDescent="0.35">
      <c r="A28" t="str">
        <f t="shared" si="0"/>
        <v>Any other White background2021/22</v>
      </c>
      <c r="B28" t="s">
        <v>58</v>
      </c>
      <c r="C28" t="s">
        <v>94</v>
      </c>
      <c r="D28">
        <v>1.445653408507741</v>
      </c>
      <c r="E28">
        <v>8104</v>
      </c>
      <c r="F28">
        <v>0</v>
      </c>
      <c r="G28" t="s">
        <v>44</v>
      </c>
      <c r="I28" s="25" t="s">
        <v>71</v>
      </c>
      <c r="J28">
        <v>6</v>
      </c>
      <c r="K28">
        <v>1.445653408507741</v>
      </c>
    </row>
    <row r="29" spans="1:11" x14ac:dyDescent="0.35">
      <c r="A29" t="str">
        <f t="shared" si="0"/>
        <v>Any other White background2022/23</v>
      </c>
      <c r="B29" t="s">
        <v>58</v>
      </c>
      <c r="C29" t="s">
        <v>100</v>
      </c>
      <c r="D29">
        <v>4.817064026040816</v>
      </c>
      <c r="E29">
        <v>8753</v>
      </c>
      <c r="F29">
        <v>0</v>
      </c>
      <c r="G29" t="s">
        <v>44</v>
      </c>
      <c r="I29" s="25" t="s">
        <v>71</v>
      </c>
      <c r="J29">
        <v>6</v>
      </c>
      <c r="K29">
        <v>4.817064026040816</v>
      </c>
    </row>
    <row r="30" spans="1:11" x14ac:dyDescent="0.35">
      <c r="A30" t="str">
        <f t="shared" si="0"/>
        <v>Any other White background2023/24</v>
      </c>
      <c r="B30" t="s">
        <v>58</v>
      </c>
      <c r="C30" t="s">
        <v>95</v>
      </c>
      <c r="D30">
        <v>8.9935995663627004</v>
      </c>
      <c r="E30">
        <v>16784</v>
      </c>
      <c r="F30">
        <v>0</v>
      </c>
      <c r="G30" t="s">
        <v>44</v>
      </c>
      <c r="I30" s="25" t="s">
        <v>71</v>
      </c>
      <c r="J30">
        <v>6</v>
      </c>
      <c r="K30">
        <v>8.9935995663627004</v>
      </c>
    </row>
    <row r="31" spans="1:11" x14ac:dyDescent="0.35">
      <c r="A31" t="str">
        <f t="shared" si="0"/>
        <v>Any other White background2024/25</v>
      </c>
      <c r="B31" t="s">
        <v>58</v>
      </c>
      <c r="C31" t="s">
        <v>96</v>
      </c>
      <c r="D31">
        <v>9.7048521046111791</v>
      </c>
      <c r="E31">
        <v>8048</v>
      </c>
      <c r="F31">
        <v>0</v>
      </c>
      <c r="G31" t="s">
        <v>44</v>
      </c>
      <c r="I31" s="25" t="s">
        <v>71</v>
      </c>
      <c r="J31">
        <v>6</v>
      </c>
      <c r="K31">
        <v>9.7048521046111791</v>
      </c>
    </row>
    <row r="32" spans="1:11" x14ac:dyDescent="0.35">
      <c r="A32" t="str">
        <f t="shared" si="0"/>
        <v>Any other ethnic background2018/19</v>
      </c>
      <c r="B32" t="s">
        <v>45</v>
      </c>
      <c r="C32" t="s">
        <v>101</v>
      </c>
      <c r="D32">
        <v>14.506736375077169</v>
      </c>
      <c r="E32">
        <v>3779</v>
      </c>
      <c r="F32">
        <v>0</v>
      </c>
      <c r="G32" t="s">
        <v>44</v>
      </c>
      <c r="I32" s="25" t="s">
        <v>71</v>
      </c>
      <c r="J32">
        <v>19</v>
      </c>
      <c r="K32">
        <v>14.506736375077169</v>
      </c>
    </row>
    <row r="33" spans="1:11" x14ac:dyDescent="0.35">
      <c r="A33" t="str">
        <f t="shared" si="0"/>
        <v>Any other ethnic background2020/21</v>
      </c>
      <c r="B33" t="s">
        <v>45</v>
      </c>
      <c r="C33" t="s">
        <v>93</v>
      </c>
      <c r="D33">
        <v>3.5766215126622138</v>
      </c>
      <c r="E33">
        <v>1904</v>
      </c>
      <c r="F33">
        <v>0</v>
      </c>
      <c r="G33" t="s">
        <v>44</v>
      </c>
      <c r="I33" s="25" t="s">
        <v>71</v>
      </c>
      <c r="J33">
        <v>19</v>
      </c>
      <c r="K33">
        <v>3.5766215126622138</v>
      </c>
    </row>
    <row r="34" spans="1:11" x14ac:dyDescent="0.35">
      <c r="A34" t="str">
        <f t="shared" si="0"/>
        <v>Any other ethnic background2021/22</v>
      </c>
      <c r="B34" t="s">
        <v>45</v>
      </c>
      <c r="C34" t="s">
        <v>94</v>
      </c>
      <c r="D34">
        <v>0.99448625451256922</v>
      </c>
      <c r="E34">
        <v>3524</v>
      </c>
      <c r="F34">
        <v>0</v>
      </c>
      <c r="G34" t="s">
        <v>44</v>
      </c>
      <c r="I34" s="25" t="s">
        <v>71</v>
      </c>
      <c r="J34">
        <v>19</v>
      </c>
      <c r="K34">
        <v>0.99448625451256922</v>
      </c>
    </row>
    <row r="35" spans="1:11" x14ac:dyDescent="0.35">
      <c r="A35" t="str">
        <f t="shared" si="0"/>
        <v>Any other ethnic background2022/23</v>
      </c>
      <c r="B35" t="s">
        <v>45</v>
      </c>
      <c r="C35" t="s">
        <v>100</v>
      </c>
      <c r="D35">
        <v>1.532693365757783</v>
      </c>
      <c r="E35">
        <v>3647</v>
      </c>
      <c r="F35">
        <v>0</v>
      </c>
      <c r="G35" t="s">
        <v>44</v>
      </c>
      <c r="I35" s="25" t="s">
        <v>71</v>
      </c>
      <c r="J35">
        <v>19</v>
      </c>
      <c r="K35">
        <v>1.532693365757783</v>
      </c>
    </row>
    <row r="36" spans="1:11" x14ac:dyDescent="0.35">
      <c r="A36" t="str">
        <f t="shared" si="0"/>
        <v>Any other ethnic background2023/24</v>
      </c>
      <c r="B36" t="s">
        <v>45</v>
      </c>
      <c r="C36" t="s">
        <v>95</v>
      </c>
      <c r="D36">
        <v>6.5496159269050684</v>
      </c>
      <c r="E36">
        <v>6938</v>
      </c>
      <c r="F36">
        <v>0</v>
      </c>
      <c r="G36" t="s">
        <v>44</v>
      </c>
      <c r="I36" s="25" t="s">
        <v>71</v>
      </c>
      <c r="J36">
        <v>19</v>
      </c>
      <c r="K36">
        <v>6.5496159269050684</v>
      </c>
    </row>
    <row r="37" spans="1:11" x14ac:dyDescent="0.35">
      <c r="A37" t="str">
        <f t="shared" si="0"/>
        <v>Any other ethnic background2024/25</v>
      </c>
      <c r="B37" t="s">
        <v>45</v>
      </c>
      <c r="C37" t="s">
        <v>96</v>
      </c>
      <c r="D37">
        <v>5.0720444358844254</v>
      </c>
      <c r="E37">
        <v>3502</v>
      </c>
      <c r="F37">
        <v>0</v>
      </c>
      <c r="G37" t="s">
        <v>44</v>
      </c>
      <c r="I37" s="25" t="s">
        <v>71</v>
      </c>
      <c r="J37">
        <v>19</v>
      </c>
      <c r="K37">
        <v>5.0720444358844254</v>
      </c>
    </row>
    <row r="38" spans="1:11" x14ac:dyDescent="0.35">
      <c r="A38" t="str">
        <f t="shared" si="0"/>
        <v>Bangladeshi2018/19</v>
      </c>
      <c r="B38" t="s">
        <v>51</v>
      </c>
      <c r="C38" t="s">
        <v>101</v>
      </c>
      <c r="D38">
        <v>12.290566530917349</v>
      </c>
      <c r="E38">
        <v>2369</v>
      </c>
      <c r="F38">
        <v>0</v>
      </c>
      <c r="G38" t="s">
        <v>44</v>
      </c>
      <c r="I38" s="25" t="s">
        <v>71</v>
      </c>
      <c r="J38">
        <v>13</v>
      </c>
      <c r="K38">
        <v>12.290566530917349</v>
      </c>
    </row>
    <row r="39" spans="1:11" x14ac:dyDescent="0.35">
      <c r="A39" t="str">
        <f t="shared" si="0"/>
        <v>Bangladeshi2020/21</v>
      </c>
      <c r="B39" t="s">
        <v>51</v>
      </c>
      <c r="C39" t="s">
        <v>93</v>
      </c>
      <c r="D39">
        <v>5.0236902193074684</v>
      </c>
      <c r="E39">
        <v>1030</v>
      </c>
      <c r="F39">
        <v>0</v>
      </c>
      <c r="G39" t="s">
        <v>44</v>
      </c>
      <c r="I39" s="25" t="s">
        <v>71</v>
      </c>
      <c r="J39">
        <v>13</v>
      </c>
      <c r="K39">
        <v>5.0236902193074684</v>
      </c>
    </row>
    <row r="40" spans="1:11" x14ac:dyDescent="0.35">
      <c r="A40" t="str">
        <f t="shared" si="0"/>
        <v>Bangladeshi2021/22</v>
      </c>
      <c r="B40" t="s">
        <v>51</v>
      </c>
      <c r="C40" t="s">
        <v>94</v>
      </c>
      <c r="D40">
        <v>2.8411579372522708</v>
      </c>
      <c r="E40">
        <v>1845</v>
      </c>
      <c r="F40">
        <v>0</v>
      </c>
      <c r="G40" t="s">
        <v>44</v>
      </c>
      <c r="I40" s="25" t="s">
        <v>71</v>
      </c>
      <c r="J40">
        <v>13</v>
      </c>
      <c r="K40">
        <v>2.8411579372522708</v>
      </c>
    </row>
    <row r="41" spans="1:11" x14ac:dyDescent="0.35">
      <c r="A41" t="str">
        <f t="shared" si="0"/>
        <v>Bangladeshi2022/23</v>
      </c>
      <c r="B41" t="s">
        <v>51</v>
      </c>
      <c r="C41" t="s">
        <v>100</v>
      </c>
      <c r="D41">
        <v>4.7341828762545477</v>
      </c>
      <c r="E41">
        <v>1790</v>
      </c>
      <c r="F41">
        <v>0</v>
      </c>
      <c r="G41" t="s">
        <v>44</v>
      </c>
      <c r="I41" s="25" t="s">
        <v>71</v>
      </c>
      <c r="J41">
        <v>13</v>
      </c>
      <c r="K41">
        <v>4.7341828762545477</v>
      </c>
    </row>
    <row r="42" spans="1:11" x14ac:dyDescent="0.35">
      <c r="A42" t="str">
        <f t="shared" si="0"/>
        <v>Bangladeshi2023/24</v>
      </c>
      <c r="B42" t="s">
        <v>51</v>
      </c>
      <c r="C42" t="s">
        <v>95</v>
      </c>
      <c r="D42">
        <v>8.2427876647064906</v>
      </c>
      <c r="E42">
        <v>3080</v>
      </c>
      <c r="F42">
        <v>0</v>
      </c>
      <c r="G42" t="s">
        <v>44</v>
      </c>
      <c r="I42" s="25" t="s">
        <v>71</v>
      </c>
      <c r="J42">
        <v>13</v>
      </c>
      <c r="K42">
        <v>8.2427876647064906</v>
      </c>
    </row>
    <row r="43" spans="1:11" x14ac:dyDescent="0.35">
      <c r="A43" t="str">
        <f t="shared" si="0"/>
        <v>Bangladeshi2024/25</v>
      </c>
      <c r="B43" t="s">
        <v>51</v>
      </c>
      <c r="C43" t="s">
        <v>96</v>
      </c>
      <c r="D43">
        <v>6.2468814705669429</v>
      </c>
      <c r="E43">
        <v>1506</v>
      </c>
      <c r="F43">
        <v>0</v>
      </c>
      <c r="G43" t="s">
        <v>44</v>
      </c>
      <c r="I43" s="25" t="s">
        <v>71</v>
      </c>
      <c r="J43">
        <v>13</v>
      </c>
      <c r="K43">
        <v>6.2468814705669429</v>
      </c>
    </row>
    <row r="44" spans="1:11" x14ac:dyDescent="0.35">
      <c r="A44" t="str">
        <f t="shared" si="0"/>
        <v>Black Caribbean2018/19</v>
      </c>
      <c r="B44" t="s">
        <v>49</v>
      </c>
      <c r="C44" t="s">
        <v>101</v>
      </c>
      <c r="D44">
        <v>-3.208254214016439</v>
      </c>
      <c r="E44">
        <v>152</v>
      </c>
      <c r="F44">
        <v>0</v>
      </c>
      <c r="G44" t="s">
        <v>44</v>
      </c>
      <c r="I44" s="25" t="s">
        <v>38</v>
      </c>
      <c r="J44">
        <v>15</v>
      </c>
      <c r="K44" t="s">
        <v>74</v>
      </c>
    </row>
    <row r="45" spans="1:11" x14ac:dyDescent="0.35">
      <c r="A45" t="str">
        <f t="shared" si="0"/>
        <v>Black Caribbean2020/21</v>
      </c>
      <c r="B45" t="s">
        <v>49</v>
      </c>
      <c r="C45" t="s">
        <v>93</v>
      </c>
      <c r="D45">
        <v>-8.1073429660000063</v>
      </c>
      <c r="E45">
        <v>67</v>
      </c>
      <c r="F45">
        <v>0</v>
      </c>
      <c r="G45" t="s">
        <v>44</v>
      </c>
      <c r="I45" s="25" t="s">
        <v>38</v>
      </c>
      <c r="J45">
        <v>15</v>
      </c>
      <c r="K45" t="s">
        <v>74</v>
      </c>
    </row>
    <row r="46" spans="1:11" x14ac:dyDescent="0.35">
      <c r="A46" t="str">
        <f t="shared" si="0"/>
        <v>Black Caribbean2021/22</v>
      </c>
      <c r="B46" t="s">
        <v>49</v>
      </c>
      <c r="C46" t="s">
        <v>94</v>
      </c>
      <c r="D46">
        <v>-9.6687440720231557</v>
      </c>
      <c r="E46">
        <v>119</v>
      </c>
      <c r="F46">
        <v>0</v>
      </c>
      <c r="G46" t="s">
        <v>44</v>
      </c>
      <c r="I46" s="25" t="s">
        <v>38</v>
      </c>
      <c r="J46">
        <v>15</v>
      </c>
      <c r="K46" t="s">
        <v>74</v>
      </c>
    </row>
    <row r="47" spans="1:11" x14ac:dyDescent="0.35">
      <c r="A47" t="str">
        <f t="shared" si="0"/>
        <v>Black Caribbean2022/23</v>
      </c>
      <c r="B47" t="s">
        <v>49</v>
      </c>
      <c r="C47" t="s">
        <v>100</v>
      </c>
      <c r="D47">
        <v>-10.72281283105213</v>
      </c>
      <c r="E47">
        <v>126</v>
      </c>
      <c r="F47">
        <v>0</v>
      </c>
      <c r="G47" t="s">
        <v>44</v>
      </c>
      <c r="I47" s="25" t="s">
        <v>38</v>
      </c>
      <c r="J47">
        <v>15</v>
      </c>
      <c r="K47" t="s">
        <v>74</v>
      </c>
    </row>
    <row r="48" spans="1:11" x14ac:dyDescent="0.35">
      <c r="A48" t="str">
        <f t="shared" si="0"/>
        <v>Black Caribbean2023/24</v>
      </c>
      <c r="B48" t="s">
        <v>49</v>
      </c>
      <c r="C48" t="s">
        <v>95</v>
      </c>
      <c r="D48">
        <v>-10.545227580643481</v>
      </c>
      <c r="E48">
        <v>202</v>
      </c>
      <c r="F48">
        <v>0</v>
      </c>
      <c r="G48" t="s">
        <v>44</v>
      </c>
      <c r="I48" s="25" t="s">
        <v>38</v>
      </c>
      <c r="J48">
        <v>15</v>
      </c>
      <c r="K48" t="s">
        <v>74</v>
      </c>
    </row>
    <row r="49" spans="1:11" x14ac:dyDescent="0.35">
      <c r="A49" t="str">
        <f t="shared" si="0"/>
        <v>Black Caribbean2024/25</v>
      </c>
      <c r="B49" t="s">
        <v>49</v>
      </c>
      <c r="C49" t="s">
        <v>96</v>
      </c>
      <c r="D49">
        <v>-6.6505641958024428</v>
      </c>
      <c r="E49">
        <v>113</v>
      </c>
      <c r="F49">
        <v>0</v>
      </c>
      <c r="G49" t="s">
        <v>44</v>
      </c>
      <c r="I49" s="25" t="s">
        <v>38</v>
      </c>
      <c r="J49">
        <v>15</v>
      </c>
      <c r="K49" t="s">
        <v>74</v>
      </c>
    </row>
    <row r="50" spans="1:11" x14ac:dyDescent="0.35">
      <c r="A50" t="str">
        <f t="shared" si="0"/>
        <v>Chinese2018/19</v>
      </c>
      <c r="B50" t="s">
        <v>46</v>
      </c>
      <c r="C50" t="s">
        <v>101</v>
      </c>
      <c r="D50">
        <v>38.282247499121112</v>
      </c>
      <c r="E50">
        <v>624</v>
      </c>
      <c r="F50">
        <v>0</v>
      </c>
      <c r="G50" t="s">
        <v>44</v>
      </c>
      <c r="I50" s="25" t="s">
        <v>71</v>
      </c>
      <c r="J50" t="e">
        <v>#N/A</v>
      </c>
      <c r="K50">
        <v>38.282247499121112</v>
      </c>
    </row>
    <row r="51" spans="1:11" x14ac:dyDescent="0.35">
      <c r="A51" t="str">
        <f t="shared" si="0"/>
        <v>Chinese2020/21</v>
      </c>
      <c r="B51" t="s">
        <v>46</v>
      </c>
      <c r="C51" t="s">
        <v>93</v>
      </c>
      <c r="D51">
        <v>32.047610348545589</v>
      </c>
      <c r="E51">
        <v>332</v>
      </c>
      <c r="F51">
        <v>0</v>
      </c>
      <c r="G51" t="s">
        <v>44</v>
      </c>
      <c r="I51" s="25" t="s">
        <v>71</v>
      </c>
      <c r="J51" t="e">
        <v>#N/A</v>
      </c>
      <c r="K51">
        <v>32.047610348545589</v>
      </c>
    </row>
    <row r="52" spans="1:11" x14ac:dyDescent="0.35">
      <c r="A52" t="str">
        <f t="shared" si="0"/>
        <v>Chinese2021/22</v>
      </c>
      <c r="B52" t="s">
        <v>46</v>
      </c>
      <c r="C52" t="s">
        <v>94</v>
      </c>
      <c r="D52">
        <v>34.362712442254129</v>
      </c>
      <c r="E52">
        <v>609</v>
      </c>
      <c r="F52">
        <v>0</v>
      </c>
      <c r="G52" t="s">
        <v>44</v>
      </c>
      <c r="I52" s="25" t="s">
        <v>71</v>
      </c>
      <c r="J52" t="e">
        <v>#N/A</v>
      </c>
      <c r="K52">
        <v>34.362712442254129</v>
      </c>
    </row>
    <row r="53" spans="1:11" x14ac:dyDescent="0.35">
      <c r="A53" t="str">
        <f t="shared" si="0"/>
        <v>Chinese2022/23</v>
      </c>
      <c r="B53" t="s">
        <v>46</v>
      </c>
      <c r="C53" t="s">
        <v>100</v>
      </c>
      <c r="D53">
        <v>36.662588759895229</v>
      </c>
      <c r="E53">
        <v>630</v>
      </c>
      <c r="F53">
        <v>0</v>
      </c>
      <c r="G53" t="s">
        <v>44</v>
      </c>
      <c r="I53" s="25" t="s">
        <v>71</v>
      </c>
      <c r="J53" t="e">
        <v>#N/A</v>
      </c>
      <c r="K53">
        <v>36.662588759895229</v>
      </c>
    </row>
    <row r="54" spans="1:11" x14ac:dyDescent="0.35">
      <c r="A54" t="str">
        <f t="shared" si="0"/>
        <v>Chinese2023/24</v>
      </c>
      <c r="B54" t="s">
        <v>46</v>
      </c>
      <c r="C54" t="s">
        <v>95</v>
      </c>
      <c r="D54">
        <v>40.835711151410898</v>
      </c>
      <c r="E54">
        <v>1178</v>
      </c>
      <c r="F54">
        <v>0</v>
      </c>
      <c r="G54" t="s">
        <v>44</v>
      </c>
      <c r="I54" s="25" t="s">
        <v>71</v>
      </c>
      <c r="J54" t="e">
        <v>#N/A</v>
      </c>
      <c r="K54">
        <v>40.835711151410898</v>
      </c>
    </row>
    <row r="55" spans="1:11" x14ac:dyDescent="0.35">
      <c r="A55" t="str">
        <f t="shared" si="0"/>
        <v>Chinese2024/25</v>
      </c>
      <c r="B55" t="s">
        <v>46</v>
      </c>
      <c r="C55" t="s">
        <v>96</v>
      </c>
      <c r="D55">
        <v>41.135828931396439</v>
      </c>
      <c r="E55">
        <v>545</v>
      </c>
      <c r="F55">
        <v>0</v>
      </c>
      <c r="G55" t="s">
        <v>44</v>
      </c>
      <c r="I55" s="25" t="s">
        <v>71</v>
      </c>
      <c r="J55" t="e">
        <v>#N/A</v>
      </c>
      <c r="K55">
        <v>41.135828931396439</v>
      </c>
    </row>
    <row r="56" spans="1:11" x14ac:dyDescent="0.35">
      <c r="A56" t="str">
        <f t="shared" si="0"/>
        <v>Gypsy2018/19</v>
      </c>
      <c r="B56" t="s">
        <v>60</v>
      </c>
      <c r="C56" t="s">
        <v>101</v>
      </c>
      <c r="D56">
        <v>-18.148836459826331</v>
      </c>
      <c r="E56">
        <v>388</v>
      </c>
      <c r="F56">
        <v>0</v>
      </c>
      <c r="G56" t="s">
        <v>44</v>
      </c>
      <c r="I56" s="25" t="s">
        <v>71</v>
      </c>
      <c r="J56">
        <v>4</v>
      </c>
      <c r="K56">
        <v>-18.148836459826331</v>
      </c>
    </row>
    <row r="57" spans="1:11" x14ac:dyDescent="0.35">
      <c r="A57" t="str">
        <f t="shared" si="0"/>
        <v>Gypsy2020/21</v>
      </c>
      <c r="B57" t="s">
        <v>60</v>
      </c>
      <c r="C57" t="s">
        <v>93</v>
      </c>
      <c r="D57">
        <v>-22.640938998384389</v>
      </c>
      <c r="E57">
        <v>134</v>
      </c>
      <c r="F57">
        <v>0</v>
      </c>
      <c r="G57" t="s">
        <v>44</v>
      </c>
      <c r="I57" s="25" t="s">
        <v>71</v>
      </c>
      <c r="J57">
        <v>4</v>
      </c>
      <c r="K57">
        <v>-22.640938998384389</v>
      </c>
    </row>
    <row r="58" spans="1:11" x14ac:dyDescent="0.35">
      <c r="A58" t="str">
        <f t="shared" si="0"/>
        <v>Gypsy2021/22</v>
      </c>
      <c r="B58" t="s">
        <v>60</v>
      </c>
      <c r="C58" t="s">
        <v>94</v>
      </c>
      <c r="D58">
        <v>-32.944345198753091</v>
      </c>
      <c r="E58">
        <v>297</v>
      </c>
      <c r="F58">
        <v>0</v>
      </c>
      <c r="G58" t="s">
        <v>44</v>
      </c>
      <c r="I58" s="25" t="s">
        <v>71</v>
      </c>
      <c r="J58">
        <v>4</v>
      </c>
      <c r="K58">
        <v>-32.944345198753091</v>
      </c>
    </row>
    <row r="59" spans="1:11" x14ac:dyDescent="0.35">
      <c r="A59" t="str">
        <f t="shared" si="0"/>
        <v>Gypsy2022/23</v>
      </c>
      <c r="B59" t="s">
        <v>60</v>
      </c>
      <c r="C59" t="s">
        <v>100</v>
      </c>
      <c r="D59">
        <v>-22.501424703742149</v>
      </c>
      <c r="E59">
        <v>286</v>
      </c>
      <c r="F59">
        <v>0</v>
      </c>
      <c r="G59" t="s">
        <v>44</v>
      </c>
      <c r="I59" s="25" t="s">
        <v>71</v>
      </c>
      <c r="J59">
        <v>4</v>
      </c>
      <c r="K59">
        <v>-22.501424703742149</v>
      </c>
    </row>
    <row r="60" spans="1:11" x14ac:dyDescent="0.35">
      <c r="A60" t="str">
        <f t="shared" si="0"/>
        <v>Gypsy2023/24</v>
      </c>
      <c r="B60" t="s">
        <v>60</v>
      </c>
      <c r="C60" t="s">
        <v>95</v>
      </c>
      <c r="D60">
        <v>-21.942679381392171</v>
      </c>
      <c r="E60">
        <v>664</v>
      </c>
      <c r="F60">
        <v>0</v>
      </c>
      <c r="G60" t="s">
        <v>44</v>
      </c>
      <c r="I60" s="25" t="s">
        <v>71</v>
      </c>
      <c r="J60">
        <v>4</v>
      </c>
      <c r="K60">
        <v>-21.942679381392171</v>
      </c>
    </row>
    <row r="61" spans="1:11" x14ac:dyDescent="0.35">
      <c r="A61" t="str">
        <f t="shared" si="0"/>
        <v>Gypsy2024/25</v>
      </c>
      <c r="B61" t="s">
        <v>60</v>
      </c>
      <c r="C61" t="s">
        <v>96</v>
      </c>
      <c r="D61">
        <v>-22.39887551755368</v>
      </c>
      <c r="E61">
        <v>331</v>
      </c>
      <c r="F61">
        <v>0</v>
      </c>
      <c r="G61" t="s">
        <v>44</v>
      </c>
      <c r="I61" s="25" t="s">
        <v>71</v>
      </c>
      <c r="J61">
        <v>4</v>
      </c>
      <c r="K61">
        <v>-22.39887551755368</v>
      </c>
    </row>
    <row r="62" spans="1:11" x14ac:dyDescent="0.35">
      <c r="A62" t="str">
        <f t="shared" si="0"/>
        <v>Gypsy/Gypsy Roma2018/19</v>
      </c>
      <c r="B62" t="s">
        <v>72</v>
      </c>
      <c r="C62" t="s">
        <v>101</v>
      </c>
      <c r="E62">
        <v>1</v>
      </c>
      <c r="F62">
        <v>0</v>
      </c>
      <c r="G62" t="s">
        <v>40</v>
      </c>
      <c r="H62" t="s">
        <v>69</v>
      </c>
      <c r="I62" s="25" t="s">
        <v>71</v>
      </c>
      <c r="J62" t="e">
        <v>#N/A</v>
      </c>
      <c r="K62" t="s">
        <v>64</v>
      </c>
    </row>
    <row r="63" spans="1:11" x14ac:dyDescent="0.35">
      <c r="A63" t="str">
        <f t="shared" si="0"/>
        <v>Indian2018/19</v>
      </c>
      <c r="B63" t="s">
        <v>53</v>
      </c>
      <c r="C63" t="s">
        <v>101</v>
      </c>
      <c r="D63">
        <v>32.149928629364943</v>
      </c>
      <c r="E63">
        <v>1830</v>
      </c>
      <c r="F63">
        <v>0</v>
      </c>
      <c r="G63" t="s">
        <v>44</v>
      </c>
      <c r="I63" s="25" t="s">
        <v>71</v>
      </c>
      <c r="J63">
        <v>11</v>
      </c>
      <c r="K63">
        <v>32.149928629364943</v>
      </c>
    </row>
    <row r="64" spans="1:11" x14ac:dyDescent="0.35">
      <c r="A64" t="str">
        <f t="shared" si="0"/>
        <v>Indian2020/21</v>
      </c>
      <c r="B64" t="s">
        <v>53</v>
      </c>
      <c r="C64" t="s">
        <v>93</v>
      </c>
      <c r="D64">
        <v>24.462521673667389</v>
      </c>
      <c r="E64">
        <v>912</v>
      </c>
      <c r="F64">
        <v>0</v>
      </c>
      <c r="G64" t="s">
        <v>44</v>
      </c>
      <c r="I64" s="25" t="s">
        <v>71</v>
      </c>
      <c r="J64">
        <v>11</v>
      </c>
      <c r="K64">
        <v>24.462521673667389</v>
      </c>
    </row>
    <row r="65" spans="1:11" x14ac:dyDescent="0.35">
      <c r="A65" t="str">
        <f t="shared" si="0"/>
        <v>Indian2021/22</v>
      </c>
      <c r="B65" t="s">
        <v>53</v>
      </c>
      <c r="C65" t="s">
        <v>94</v>
      </c>
      <c r="D65">
        <v>19.747688093303118</v>
      </c>
      <c r="E65">
        <v>1619</v>
      </c>
      <c r="F65">
        <v>0</v>
      </c>
      <c r="G65" t="s">
        <v>44</v>
      </c>
      <c r="I65" s="25" t="s">
        <v>71</v>
      </c>
      <c r="J65">
        <v>11</v>
      </c>
      <c r="K65">
        <v>19.747688093303118</v>
      </c>
    </row>
    <row r="66" spans="1:11" x14ac:dyDescent="0.35">
      <c r="A66" t="str">
        <f t="shared" si="0"/>
        <v>Indian2022/23</v>
      </c>
      <c r="B66" t="s">
        <v>53</v>
      </c>
      <c r="C66" t="s">
        <v>100</v>
      </c>
      <c r="D66">
        <v>16.78008670821967</v>
      </c>
      <c r="E66">
        <v>1932</v>
      </c>
      <c r="F66">
        <v>0</v>
      </c>
      <c r="G66" t="s">
        <v>44</v>
      </c>
      <c r="I66" s="25" t="s">
        <v>71</v>
      </c>
      <c r="J66">
        <v>11</v>
      </c>
      <c r="K66">
        <v>16.78008670821967</v>
      </c>
    </row>
    <row r="67" spans="1:11" x14ac:dyDescent="0.35">
      <c r="A67" t="str">
        <f t="shared" ref="A67:A116" si="1">B67&amp;LEFT(C67,4)&amp;"/"&amp;RIGHT(C67,2)</f>
        <v>Indian2023/24</v>
      </c>
      <c r="B67" t="s">
        <v>53</v>
      </c>
      <c r="C67" t="s">
        <v>95</v>
      </c>
      <c r="D67">
        <v>15.87308935714641</v>
      </c>
      <c r="E67">
        <v>4496</v>
      </c>
      <c r="F67">
        <v>0</v>
      </c>
      <c r="G67" t="s">
        <v>44</v>
      </c>
      <c r="I67" s="25" t="s">
        <v>71</v>
      </c>
      <c r="J67">
        <v>11</v>
      </c>
      <c r="K67">
        <v>15.87308935714641</v>
      </c>
    </row>
    <row r="68" spans="1:11" x14ac:dyDescent="0.35">
      <c r="A68" t="str">
        <f t="shared" si="1"/>
        <v>Indian2024/25</v>
      </c>
      <c r="B68" t="s">
        <v>53</v>
      </c>
      <c r="C68" t="s">
        <v>96</v>
      </c>
      <c r="D68">
        <v>14.207049524881359</v>
      </c>
      <c r="E68">
        <v>2714</v>
      </c>
      <c r="F68">
        <v>0</v>
      </c>
      <c r="G68" t="s">
        <v>44</v>
      </c>
      <c r="I68" s="25" t="s">
        <v>71</v>
      </c>
      <c r="J68">
        <v>11</v>
      </c>
      <c r="K68">
        <v>14.207049524881359</v>
      </c>
    </row>
    <row r="69" spans="1:11" x14ac:dyDescent="0.35">
      <c r="A69" t="str">
        <f t="shared" si="1"/>
        <v>Pakistani2018/19</v>
      </c>
      <c r="B69" t="s">
        <v>52</v>
      </c>
      <c r="C69" t="s">
        <v>101</v>
      </c>
      <c r="D69">
        <v>11.499092412036919</v>
      </c>
      <c r="E69">
        <v>2316</v>
      </c>
      <c r="F69">
        <v>0</v>
      </c>
      <c r="G69" t="s">
        <v>44</v>
      </c>
      <c r="I69" s="25" t="s">
        <v>71</v>
      </c>
      <c r="J69">
        <v>12</v>
      </c>
      <c r="K69">
        <v>11.499092412036919</v>
      </c>
    </row>
    <row r="70" spans="1:11" x14ac:dyDescent="0.35">
      <c r="A70" t="str">
        <f t="shared" si="1"/>
        <v>Pakistani2020/21</v>
      </c>
      <c r="B70" t="s">
        <v>52</v>
      </c>
      <c r="C70" t="s">
        <v>93</v>
      </c>
      <c r="D70">
        <v>1.719502209786363</v>
      </c>
      <c r="E70">
        <v>1103</v>
      </c>
      <c r="F70">
        <v>0</v>
      </c>
      <c r="G70" t="s">
        <v>44</v>
      </c>
      <c r="I70" s="25" t="s">
        <v>71</v>
      </c>
      <c r="J70">
        <v>12</v>
      </c>
      <c r="K70">
        <v>1.719502209786363</v>
      </c>
    </row>
    <row r="71" spans="1:11" x14ac:dyDescent="0.35">
      <c r="A71" t="str">
        <f t="shared" si="1"/>
        <v>Pakistani2021/22</v>
      </c>
      <c r="B71" t="s">
        <v>52</v>
      </c>
      <c r="C71" t="s">
        <v>94</v>
      </c>
      <c r="D71">
        <v>0.44420494115121112</v>
      </c>
      <c r="E71">
        <v>1828</v>
      </c>
      <c r="F71">
        <v>0</v>
      </c>
      <c r="G71" t="s">
        <v>44</v>
      </c>
      <c r="I71" s="25" t="s">
        <v>71</v>
      </c>
      <c r="J71">
        <v>12</v>
      </c>
      <c r="K71">
        <v>0.44420494115121112</v>
      </c>
    </row>
    <row r="72" spans="1:11" x14ac:dyDescent="0.35">
      <c r="A72" t="str">
        <f t="shared" si="1"/>
        <v>Pakistani2022/23</v>
      </c>
      <c r="B72" t="s">
        <v>52</v>
      </c>
      <c r="C72" t="s">
        <v>100</v>
      </c>
      <c r="D72">
        <v>2.4640461055993659</v>
      </c>
      <c r="E72">
        <v>1839</v>
      </c>
      <c r="F72">
        <v>0</v>
      </c>
      <c r="G72" t="s">
        <v>44</v>
      </c>
      <c r="I72" s="25" t="s">
        <v>71</v>
      </c>
      <c r="J72">
        <v>12</v>
      </c>
      <c r="K72">
        <v>2.4640461055993659</v>
      </c>
    </row>
    <row r="73" spans="1:11" x14ac:dyDescent="0.35">
      <c r="A73" t="str">
        <f t="shared" si="1"/>
        <v>Pakistani2023/24</v>
      </c>
      <c r="B73" t="s">
        <v>52</v>
      </c>
      <c r="C73" t="s">
        <v>95</v>
      </c>
      <c r="D73">
        <v>4.0388660318321543</v>
      </c>
      <c r="E73">
        <v>3218</v>
      </c>
      <c r="F73">
        <v>0</v>
      </c>
      <c r="G73" t="s">
        <v>44</v>
      </c>
      <c r="I73" s="25" t="s">
        <v>71</v>
      </c>
      <c r="J73">
        <v>12</v>
      </c>
      <c r="K73">
        <v>4.0388660318321543</v>
      </c>
    </row>
    <row r="74" spans="1:11" x14ac:dyDescent="0.35">
      <c r="A74" t="str">
        <f t="shared" si="1"/>
        <v>Pakistani2024/25</v>
      </c>
      <c r="B74" t="s">
        <v>52</v>
      </c>
      <c r="C74" t="s">
        <v>96</v>
      </c>
      <c r="D74">
        <v>7.1472010964165813</v>
      </c>
      <c r="E74">
        <v>1566</v>
      </c>
      <c r="F74">
        <v>0</v>
      </c>
      <c r="G74" t="s">
        <v>44</v>
      </c>
      <c r="I74" s="25" t="s">
        <v>71</v>
      </c>
      <c r="J74">
        <v>12</v>
      </c>
      <c r="K74">
        <v>7.1472010964165813</v>
      </c>
    </row>
    <row r="75" spans="1:11" x14ac:dyDescent="0.35">
      <c r="A75" t="str">
        <f t="shared" si="1"/>
        <v>Roma2018/19</v>
      </c>
      <c r="B75" t="s">
        <v>59</v>
      </c>
      <c r="C75" t="s">
        <v>101</v>
      </c>
      <c r="D75">
        <v>-40.321390228474662</v>
      </c>
      <c r="E75">
        <v>48</v>
      </c>
      <c r="F75">
        <v>0</v>
      </c>
      <c r="G75" t="s">
        <v>44</v>
      </c>
      <c r="I75" s="25" t="s">
        <v>71</v>
      </c>
      <c r="J75">
        <v>5</v>
      </c>
      <c r="K75">
        <v>-40.321390228474662</v>
      </c>
    </row>
    <row r="76" spans="1:11" x14ac:dyDescent="0.35">
      <c r="A76" t="str">
        <f t="shared" si="1"/>
        <v>Roma2020/21</v>
      </c>
      <c r="B76" t="s">
        <v>59</v>
      </c>
      <c r="C76" t="s">
        <v>93</v>
      </c>
      <c r="D76">
        <v>-32.677535626732777</v>
      </c>
      <c r="E76">
        <v>52</v>
      </c>
      <c r="F76">
        <v>0</v>
      </c>
      <c r="G76" t="s">
        <v>44</v>
      </c>
      <c r="I76" s="25" t="s">
        <v>71</v>
      </c>
      <c r="J76">
        <v>5</v>
      </c>
      <c r="K76">
        <v>-32.677535626732777</v>
      </c>
    </row>
    <row r="77" spans="1:11" x14ac:dyDescent="0.35">
      <c r="A77" t="str">
        <f t="shared" si="1"/>
        <v>Roma2021/22</v>
      </c>
      <c r="B77" t="s">
        <v>59</v>
      </c>
      <c r="C77" t="s">
        <v>94</v>
      </c>
      <c r="D77">
        <v>-41.103639143145912</v>
      </c>
      <c r="E77">
        <v>52</v>
      </c>
      <c r="F77">
        <v>0</v>
      </c>
      <c r="G77" t="s">
        <v>44</v>
      </c>
      <c r="I77" s="25" t="s">
        <v>71</v>
      </c>
      <c r="J77">
        <v>5</v>
      </c>
      <c r="K77">
        <v>-41.103639143145912</v>
      </c>
    </row>
    <row r="78" spans="1:11" x14ac:dyDescent="0.35">
      <c r="A78" t="str">
        <f t="shared" si="1"/>
        <v>Roma2022/23</v>
      </c>
      <c r="B78" t="s">
        <v>59</v>
      </c>
      <c r="C78" t="s">
        <v>100</v>
      </c>
      <c r="D78">
        <v>-50.590027369617466</v>
      </c>
      <c r="E78">
        <v>105</v>
      </c>
      <c r="F78">
        <v>0</v>
      </c>
      <c r="G78" t="s">
        <v>44</v>
      </c>
      <c r="I78" s="25" t="s">
        <v>71</v>
      </c>
      <c r="J78">
        <v>5</v>
      </c>
      <c r="K78">
        <v>-50.590027369617466</v>
      </c>
    </row>
    <row r="79" spans="1:11" x14ac:dyDescent="0.35">
      <c r="A79" t="str">
        <f t="shared" si="1"/>
        <v>Roma2023/24</v>
      </c>
      <c r="B79" t="s">
        <v>59</v>
      </c>
      <c r="C79" t="s">
        <v>95</v>
      </c>
      <c r="D79">
        <v>-49.33534042719738</v>
      </c>
      <c r="E79">
        <v>186</v>
      </c>
      <c r="F79">
        <v>0</v>
      </c>
      <c r="G79" t="s">
        <v>44</v>
      </c>
      <c r="I79" s="25" t="s">
        <v>71</v>
      </c>
      <c r="J79">
        <v>5</v>
      </c>
      <c r="K79">
        <v>-49.33534042719738</v>
      </c>
    </row>
    <row r="80" spans="1:11" x14ac:dyDescent="0.35">
      <c r="A80" t="str">
        <f t="shared" si="1"/>
        <v>Roma2024/25</v>
      </c>
      <c r="B80" t="s">
        <v>59</v>
      </c>
      <c r="C80" t="s">
        <v>96</v>
      </c>
      <c r="D80">
        <v>-36.76754728397885</v>
      </c>
      <c r="E80">
        <v>84</v>
      </c>
      <c r="F80">
        <v>0</v>
      </c>
      <c r="G80" t="s">
        <v>44</v>
      </c>
      <c r="I80" s="25" t="s">
        <v>71</v>
      </c>
      <c r="J80">
        <v>5</v>
      </c>
      <c r="K80">
        <v>-36.76754728397885</v>
      </c>
    </row>
    <row r="81" spans="1:11" x14ac:dyDescent="0.35">
      <c r="A81" t="str">
        <f t="shared" si="1"/>
        <v>Traveller2018/19</v>
      </c>
      <c r="B81" t="s">
        <v>61</v>
      </c>
      <c r="C81" t="s">
        <v>101</v>
      </c>
      <c r="D81">
        <v>-20.916129012740129</v>
      </c>
      <c r="E81">
        <v>287</v>
      </c>
      <c r="F81">
        <v>0</v>
      </c>
      <c r="G81" t="s">
        <v>44</v>
      </c>
      <c r="I81" s="25" t="s">
        <v>71</v>
      </c>
      <c r="J81">
        <v>2</v>
      </c>
      <c r="K81">
        <v>-20.916129012740129</v>
      </c>
    </row>
    <row r="82" spans="1:11" x14ac:dyDescent="0.35">
      <c r="A82" t="str">
        <f t="shared" si="1"/>
        <v>Traveller2020/21</v>
      </c>
      <c r="B82" t="s">
        <v>61</v>
      </c>
      <c r="C82" t="s">
        <v>93</v>
      </c>
      <c r="D82">
        <v>-26.58115233920228</v>
      </c>
      <c r="E82">
        <v>110</v>
      </c>
      <c r="F82">
        <v>0</v>
      </c>
      <c r="G82" t="s">
        <v>44</v>
      </c>
      <c r="I82" s="25" t="s">
        <v>71</v>
      </c>
      <c r="J82">
        <v>2</v>
      </c>
      <c r="K82">
        <v>-26.58115233920228</v>
      </c>
    </row>
    <row r="83" spans="1:11" x14ac:dyDescent="0.35">
      <c r="A83" t="str">
        <f t="shared" si="1"/>
        <v>Traveller2021/22</v>
      </c>
      <c r="B83" t="s">
        <v>61</v>
      </c>
      <c r="C83" t="s">
        <v>94</v>
      </c>
      <c r="D83">
        <v>-26.767392726405681</v>
      </c>
      <c r="E83">
        <v>201</v>
      </c>
      <c r="F83">
        <v>0</v>
      </c>
      <c r="G83" t="s">
        <v>44</v>
      </c>
      <c r="I83" s="25" t="s">
        <v>71</v>
      </c>
      <c r="J83">
        <v>2</v>
      </c>
      <c r="K83">
        <v>-26.767392726405681</v>
      </c>
    </row>
    <row r="84" spans="1:11" x14ac:dyDescent="0.35">
      <c r="A84" t="str">
        <f t="shared" si="1"/>
        <v>Traveller2022/23</v>
      </c>
      <c r="B84" t="s">
        <v>61</v>
      </c>
      <c r="C84" t="s">
        <v>100</v>
      </c>
      <c r="D84">
        <v>-23.800629505116241</v>
      </c>
      <c r="E84">
        <v>228</v>
      </c>
      <c r="F84">
        <v>0</v>
      </c>
      <c r="G84" t="s">
        <v>44</v>
      </c>
      <c r="I84" s="25" t="s">
        <v>71</v>
      </c>
      <c r="J84">
        <v>2</v>
      </c>
      <c r="K84">
        <v>-23.800629505116241</v>
      </c>
    </row>
    <row r="85" spans="1:11" x14ac:dyDescent="0.35">
      <c r="A85" t="str">
        <f t="shared" si="1"/>
        <v>Traveller2023/24</v>
      </c>
      <c r="B85" t="s">
        <v>61</v>
      </c>
      <c r="C85" t="s">
        <v>95</v>
      </c>
      <c r="D85">
        <v>-12.5720660548944</v>
      </c>
      <c r="E85">
        <v>484</v>
      </c>
      <c r="F85">
        <v>0</v>
      </c>
      <c r="G85" t="s">
        <v>44</v>
      </c>
      <c r="I85" s="25" t="s">
        <v>71</v>
      </c>
      <c r="J85">
        <v>2</v>
      </c>
      <c r="K85">
        <v>-12.5720660548944</v>
      </c>
    </row>
    <row r="86" spans="1:11" x14ac:dyDescent="0.35">
      <c r="A86" t="str">
        <f t="shared" si="1"/>
        <v>Traveller2024/25</v>
      </c>
      <c r="B86" t="s">
        <v>61</v>
      </c>
      <c r="C86" t="s">
        <v>96</v>
      </c>
      <c r="D86">
        <v>-16.3962621120831</v>
      </c>
      <c r="E86">
        <v>304</v>
      </c>
      <c r="F86">
        <v>0</v>
      </c>
      <c r="G86" t="s">
        <v>44</v>
      </c>
      <c r="I86" s="25" t="s">
        <v>71</v>
      </c>
      <c r="J86">
        <v>2</v>
      </c>
      <c r="K86">
        <v>-16.3962621120831</v>
      </c>
    </row>
    <row r="87" spans="1:11" x14ac:dyDescent="0.35">
      <c r="A87" t="str">
        <f t="shared" si="1"/>
        <v>Unknown or not stated2018/19</v>
      </c>
      <c r="B87" t="s">
        <v>43</v>
      </c>
      <c r="C87" t="s">
        <v>101</v>
      </c>
      <c r="D87">
        <v>13.401267542886311</v>
      </c>
      <c r="E87">
        <v>1526</v>
      </c>
      <c r="F87">
        <v>0</v>
      </c>
      <c r="G87" t="s">
        <v>44</v>
      </c>
      <c r="I87" s="25" t="s">
        <v>71</v>
      </c>
      <c r="J87">
        <v>21</v>
      </c>
      <c r="K87">
        <v>13.401267542886311</v>
      </c>
    </row>
    <row r="88" spans="1:11" x14ac:dyDescent="0.35">
      <c r="A88" t="str">
        <f t="shared" si="1"/>
        <v>Unknown or not stated2020/21</v>
      </c>
      <c r="B88" t="s">
        <v>43</v>
      </c>
      <c r="C88" t="s">
        <v>93</v>
      </c>
      <c r="D88">
        <v>5.8840569183564559</v>
      </c>
      <c r="E88">
        <v>908</v>
      </c>
      <c r="F88">
        <v>0</v>
      </c>
      <c r="G88" t="s">
        <v>44</v>
      </c>
      <c r="I88" s="25" t="s">
        <v>71</v>
      </c>
      <c r="J88">
        <v>21</v>
      </c>
      <c r="K88">
        <v>5.8840569183564559</v>
      </c>
    </row>
    <row r="89" spans="1:11" x14ac:dyDescent="0.35">
      <c r="A89" t="str">
        <f t="shared" si="1"/>
        <v>Unknown or not stated2021/22</v>
      </c>
      <c r="B89" t="s">
        <v>43</v>
      </c>
      <c r="C89" t="s">
        <v>94</v>
      </c>
      <c r="D89">
        <v>-0.80352937065680385</v>
      </c>
      <c r="E89">
        <v>1422</v>
      </c>
      <c r="F89">
        <v>0</v>
      </c>
      <c r="G89" t="s">
        <v>44</v>
      </c>
      <c r="I89" s="25" t="s">
        <v>71</v>
      </c>
      <c r="J89">
        <v>21</v>
      </c>
      <c r="K89">
        <v>-0.80352937065680385</v>
      </c>
    </row>
    <row r="90" spans="1:11" x14ac:dyDescent="0.35">
      <c r="A90" t="str">
        <f t="shared" si="1"/>
        <v>Unknown or not stated2022/23</v>
      </c>
      <c r="B90" t="s">
        <v>43</v>
      </c>
      <c r="C90" t="s">
        <v>100</v>
      </c>
      <c r="D90">
        <v>0.65820127566280029</v>
      </c>
      <c r="E90">
        <v>1511</v>
      </c>
      <c r="F90">
        <v>0</v>
      </c>
      <c r="G90" t="s">
        <v>44</v>
      </c>
      <c r="I90" s="25" t="s">
        <v>71</v>
      </c>
      <c r="J90">
        <v>21</v>
      </c>
      <c r="K90">
        <v>0.65820127566280029</v>
      </c>
    </row>
    <row r="91" spans="1:11" x14ac:dyDescent="0.35">
      <c r="A91" t="str">
        <f t="shared" si="1"/>
        <v>Unknown or not stated2023/24</v>
      </c>
      <c r="B91" t="s">
        <v>43</v>
      </c>
      <c r="C91" t="s">
        <v>95</v>
      </c>
      <c r="D91">
        <v>6.4405709429214584</v>
      </c>
      <c r="E91">
        <v>3012</v>
      </c>
      <c r="F91">
        <v>0</v>
      </c>
      <c r="G91" t="s">
        <v>44</v>
      </c>
      <c r="I91" s="25" t="s">
        <v>71</v>
      </c>
      <c r="J91">
        <v>21</v>
      </c>
      <c r="K91">
        <v>6.4405709429214584</v>
      </c>
    </row>
    <row r="92" spans="1:11" x14ac:dyDescent="0.35">
      <c r="A92" t="str">
        <f t="shared" si="1"/>
        <v>Unknown or not stated2024/25</v>
      </c>
      <c r="B92" t="s">
        <v>43</v>
      </c>
      <c r="C92" t="s">
        <v>96</v>
      </c>
      <c r="D92">
        <v>4.853980581250263</v>
      </c>
      <c r="E92">
        <v>1516</v>
      </c>
      <c r="F92">
        <v>0</v>
      </c>
      <c r="G92" t="s">
        <v>44</v>
      </c>
      <c r="I92" s="25" t="s">
        <v>71</v>
      </c>
      <c r="J92">
        <v>21</v>
      </c>
      <c r="K92">
        <v>4.853980581250263</v>
      </c>
    </row>
    <row r="93" spans="1:11" x14ac:dyDescent="0.35">
      <c r="A93" t="str">
        <f t="shared" si="1"/>
        <v>White British2018/19</v>
      </c>
      <c r="B93" t="s">
        <v>62</v>
      </c>
      <c r="C93" t="s">
        <v>101</v>
      </c>
      <c r="D93">
        <v>10.234206146249541</v>
      </c>
      <c r="E93">
        <v>258948</v>
      </c>
      <c r="F93">
        <v>0</v>
      </c>
      <c r="G93" t="s">
        <v>44</v>
      </c>
      <c r="I93" s="25" t="s">
        <v>71</v>
      </c>
      <c r="J93">
        <v>1</v>
      </c>
      <c r="K93">
        <v>10.234206146249541</v>
      </c>
    </row>
    <row r="94" spans="1:11" x14ac:dyDescent="0.35">
      <c r="A94" t="str">
        <f t="shared" si="1"/>
        <v>White British2020/21</v>
      </c>
      <c r="B94" t="s">
        <v>62</v>
      </c>
      <c r="C94" t="s">
        <v>93</v>
      </c>
      <c r="D94">
        <v>0.75820950607513371</v>
      </c>
      <c r="E94">
        <v>150798</v>
      </c>
      <c r="F94">
        <v>0</v>
      </c>
      <c r="G94" t="s">
        <v>44</v>
      </c>
      <c r="I94" s="25" t="s">
        <v>71</v>
      </c>
      <c r="J94">
        <v>1</v>
      </c>
      <c r="K94">
        <v>0.75820950607513371</v>
      </c>
    </row>
    <row r="95" spans="1:11" x14ac:dyDescent="0.35">
      <c r="A95" t="str">
        <f t="shared" si="1"/>
        <v>White British2021/22</v>
      </c>
      <c r="B95" t="s">
        <v>62</v>
      </c>
      <c r="C95" t="s">
        <v>94</v>
      </c>
      <c r="D95">
        <v>-1.8136198482621859</v>
      </c>
      <c r="E95">
        <v>214282</v>
      </c>
      <c r="F95">
        <v>0</v>
      </c>
      <c r="G95" t="s">
        <v>44</v>
      </c>
      <c r="I95" s="25" t="s">
        <v>71</v>
      </c>
      <c r="J95">
        <v>1</v>
      </c>
      <c r="K95">
        <v>-1.8136198482621859</v>
      </c>
    </row>
    <row r="96" spans="1:11" x14ac:dyDescent="0.35">
      <c r="A96" t="str">
        <f t="shared" si="1"/>
        <v>White British2022/23</v>
      </c>
      <c r="B96" t="s">
        <v>62</v>
      </c>
      <c r="C96" t="s">
        <v>100</v>
      </c>
      <c r="D96">
        <v>0</v>
      </c>
      <c r="E96">
        <v>214706</v>
      </c>
      <c r="F96">
        <v>0</v>
      </c>
      <c r="G96" t="s">
        <v>44</v>
      </c>
      <c r="I96" s="25" t="s">
        <v>71</v>
      </c>
      <c r="J96">
        <v>1</v>
      </c>
      <c r="K96">
        <v>0</v>
      </c>
    </row>
    <row r="97" spans="1:11" x14ac:dyDescent="0.35">
      <c r="A97" t="str">
        <f t="shared" si="1"/>
        <v>White British2023/24</v>
      </c>
      <c r="B97" t="s">
        <v>62</v>
      </c>
      <c r="C97" t="s">
        <v>95</v>
      </c>
      <c r="D97">
        <v>4.478252266479144</v>
      </c>
      <c r="E97">
        <v>410645</v>
      </c>
      <c r="F97">
        <v>0</v>
      </c>
      <c r="G97" t="s">
        <v>44</v>
      </c>
      <c r="I97" s="25" t="s">
        <v>71</v>
      </c>
      <c r="J97">
        <v>1</v>
      </c>
      <c r="K97">
        <v>4.478252266479144</v>
      </c>
    </row>
    <row r="98" spans="1:11" x14ac:dyDescent="0.35">
      <c r="A98" t="str">
        <f t="shared" si="1"/>
        <v>White British2024/25</v>
      </c>
      <c r="B98" t="s">
        <v>62</v>
      </c>
      <c r="C98" t="s">
        <v>96</v>
      </c>
      <c r="D98">
        <v>4.3343726721479028</v>
      </c>
      <c r="E98">
        <v>200455</v>
      </c>
      <c r="F98">
        <v>0</v>
      </c>
      <c r="G98" t="s">
        <v>44</v>
      </c>
      <c r="I98" t="s">
        <v>71</v>
      </c>
      <c r="K98">
        <v>4.3343726721479028</v>
      </c>
    </row>
    <row r="99" spans="1:11" x14ac:dyDescent="0.35">
      <c r="A99" t="str">
        <f t="shared" si="1"/>
        <v>White and Asian2018/19</v>
      </c>
      <c r="B99" t="s">
        <v>55</v>
      </c>
      <c r="C99" t="s">
        <v>101</v>
      </c>
      <c r="D99">
        <v>19.429069778559441</v>
      </c>
      <c r="E99">
        <v>2034</v>
      </c>
      <c r="F99">
        <v>0</v>
      </c>
      <c r="G99" t="s">
        <v>44</v>
      </c>
      <c r="I99" t="s">
        <v>71</v>
      </c>
      <c r="K99">
        <v>19.429069778559441</v>
      </c>
    </row>
    <row r="100" spans="1:11" x14ac:dyDescent="0.35">
      <c r="A100" t="str">
        <f t="shared" si="1"/>
        <v>White and Asian2020/21</v>
      </c>
      <c r="B100" t="s">
        <v>55</v>
      </c>
      <c r="C100" t="s">
        <v>93</v>
      </c>
      <c r="D100">
        <v>8.4248621649194781</v>
      </c>
      <c r="E100">
        <v>1207</v>
      </c>
      <c r="F100">
        <v>0</v>
      </c>
      <c r="G100" t="s">
        <v>44</v>
      </c>
      <c r="I100" t="s">
        <v>71</v>
      </c>
      <c r="K100">
        <v>8.4248621649194781</v>
      </c>
    </row>
    <row r="101" spans="1:11" x14ac:dyDescent="0.35">
      <c r="A101" t="str">
        <f t="shared" si="1"/>
        <v>White and Asian2021/22</v>
      </c>
      <c r="B101" t="s">
        <v>55</v>
      </c>
      <c r="C101" t="s">
        <v>94</v>
      </c>
      <c r="D101">
        <v>9.1525226370743145</v>
      </c>
      <c r="E101">
        <v>1826</v>
      </c>
      <c r="F101">
        <v>0</v>
      </c>
      <c r="G101" t="s">
        <v>44</v>
      </c>
      <c r="I101" t="s">
        <v>71</v>
      </c>
      <c r="K101">
        <v>9.1525226370743145</v>
      </c>
    </row>
    <row r="102" spans="1:11" x14ac:dyDescent="0.35">
      <c r="A102" t="str">
        <f t="shared" si="1"/>
        <v>White and Asian2022/23</v>
      </c>
      <c r="B102" t="s">
        <v>55</v>
      </c>
      <c r="C102" t="s">
        <v>100</v>
      </c>
      <c r="D102">
        <v>11.22260027834716</v>
      </c>
      <c r="E102">
        <v>1926</v>
      </c>
      <c r="F102">
        <v>0</v>
      </c>
      <c r="G102" t="s">
        <v>44</v>
      </c>
      <c r="I102" t="s">
        <v>71</v>
      </c>
      <c r="K102">
        <v>11.22260027834716</v>
      </c>
    </row>
    <row r="103" spans="1:11" x14ac:dyDescent="0.35">
      <c r="A103" t="str">
        <f t="shared" si="1"/>
        <v>White and Asian2023/24</v>
      </c>
      <c r="B103" t="s">
        <v>55</v>
      </c>
      <c r="C103" t="s">
        <v>95</v>
      </c>
      <c r="D103">
        <v>15.92234548582111</v>
      </c>
      <c r="E103">
        <v>3794</v>
      </c>
      <c r="F103">
        <v>0</v>
      </c>
      <c r="G103" t="s">
        <v>44</v>
      </c>
      <c r="I103" t="s">
        <v>71</v>
      </c>
      <c r="K103">
        <v>15.92234548582111</v>
      </c>
    </row>
    <row r="104" spans="1:11" x14ac:dyDescent="0.35">
      <c r="A104" t="str">
        <f t="shared" si="1"/>
        <v>White and Asian2024/25</v>
      </c>
      <c r="B104" t="s">
        <v>55</v>
      </c>
      <c r="C104" t="s">
        <v>96</v>
      </c>
      <c r="D104">
        <v>16.585179973584822</v>
      </c>
      <c r="E104">
        <v>1893</v>
      </c>
      <c r="F104">
        <v>0</v>
      </c>
      <c r="G104" t="s">
        <v>44</v>
      </c>
      <c r="I104" t="s">
        <v>71</v>
      </c>
      <c r="K104">
        <v>16.585179973584822</v>
      </c>
    </row>
    <row r="105" spans="1:11" x14ac:dyDescent="0.35">
      <c r="A105" t="str">
        <f t="shared" si="1"/>
        <v>White and Black African2018/19</v>
      </c>
      <c r="B105" t="s">
        <v>56</v>
      </c>
      <c r="C105" t="s">
        <v>101</v>
      </c>
      <c r="D105">
        <v>11.46728284391687</v>
      </c>
      <c r="E105">
        <v>1422</v>
      </c>
      <c r="F105">
        <v>0</v>
      </c>
      <c r="G105" t="s">
        <v>44</v>
      </c>
      <c r="I105" t="s">
        <v>71</v>
      </c>
      <c r="K105">
        <v>11.46728284391687</v>
      </c>
    </row>
    <row r="106" spans="1:11" x14ac:dyDescent="0.35">
      <c r="A106" t="str">
        <f t="shared" si="1"/>
        <v>White and Black African2020/21</v>
      </c>
      <c r="B106" t="s">
        <v>56</v>
      </c>
      <c r="C106" t="s">
        <v>93</v>
      </c>
      <c r="D106">
        <v>2.2422718841299898</v>
      </c>
      <c r="E106">
        <v>849</v>
      </c>
      <c r="F106">
        <v>0</v>
      </c>
      <c r="G106" t="s">
        <v>44</v>
      </c>
      <c r="I106" t="s">
        <v>71</v>
      </c>
      <c r="K106">
        <v>2.2422718841299898</v>
      </c>
    </row>
    <row r="107" spans="1:11" x14ac:dyDescent="0.35">
      <c r="A107" t="str">
        <f t="shared" si="1"/>
        <v>White and Black African2021/22</v>
      </c>
      <c r="B107" t="s">
        <v>56</v>
      </c>
      <c r="C107" t="s">
        <v>94</v>
      </c>
      <c r="D107">
        <v>-0.27510034931898097</v>
      </c>
      <c r="E107">
        <v>1394</v>
      </c>
      <c r="F107">
        <v>0</v>
      </c>
      <c r="G107" t="s">
        <v>44</v>
      </c>
      <c r="I107" t="s">
        <v>71</v>
      </c>
      <c r="K107">
        <v>-0.27510034931898097</v>
      </c>
    </row>
    <row r="108" spans="1:11" x14ac:dyDescent="0.35">
      <c r="A108" t="str">
        <f t="shared" si="1"/>
        <v>White and Black African2022/23</v>
      </c>
      <c r="B108" t="s">
        <v>56</v>
      </c>
      <c r="C108" t="s">
        <v>100</v>
      </c>
      <c r="D108">
        <v>0.68253884817266031</v>
      </c>
      <c r="E108">
        <v>1432</v>
      </c>
      <c r="F108">
        <v>0</v>
      </c>
      <c r="G108" t="s">
        <v>44</v>
      </c>
      <c r="I108" t="s">
        <v>71</v>
      </c>
      <c r="K108">
        <v>0.68253884817266031</v>
      </c>
    </row>
    <row r="109" spans="1:11" x14ac:dyDescent="0.35">
      <c r="A109" t="str">
        <f t="shared" si="1"/>
        <v>White and Black African2023/24</v>
      </c>
      <c r="B109" t="s">
        <v>56</v>
      </c>
      <c r="C109" t="s">
        <v>95</v>
      </c>
      <c r="D109">
        <v>5.1287126395850153</v>
      </c>
      <c r="E109">
        <v>2800</v>
      </c>
      <c r="F109">
        <v>0</v>
      </c>
      <c r="G109" t="s">
        <v>44</v>
      </c>
      <c r="I109" t="s">
        <v>71</v>
      </c>
      <c r="K109">
        <v>5.1287126395850153</v>
      </c>
    </row>
    <row r="110" spans="1:11" x14ac:dyDescent="0.35">
      <c r="A110" t="str">
        <f t="shared" si="1"/>
        <v>White and Black African2024/25</v>
      </c>
      <c r="B110" t="s">
        <v>56</v>
      </c>
      <c r="C110" t="s">
        <v>96</v>
      </c>
      <c r="D110">
        <v>6.2464818646933216</v>
      </c>
      <c r="E110">
        <v>1432</v>
      </c>
      <c r="F110">
        <v>0</v>
      </c>
      <c r="G110" t="s">
        <v>44</v>
      </c>
      <c r="I110" t="s">
        <v>71</v>
      </c>
      <c r="K110">
        <v>6.2464818646933216</v>
      </c>
    </row>
    <row r="111" spans="1:11" x14ac:dyDescent="0.35">
      <c r="A111" t="str">
        <f t="shared" si="1"/>
        <v>White and Black Caribbean2018/19</v>
      </c>
      <c r="B111" t="s">
        <v>57</v>
      </c>
      <c r="C111" t="s">
        <v>101</v>
      </c>
      <c r="D111">
        <v>6.2182731881343836</v>
      </c>
      <c r="E111">
        <v>1948</v>
      </c>
      <c r="F111">
        <v>0</v>
      </c>
      <c r="G111" t="s">
        <v>44</v>
      </c>
      <c r="I111" t="s">
        <v>38</v>
      </c>
      <c r="K111" t="s">
        <v>74</v>
      </c>
    </row>
    <row r="112" spans="1:11" x14ac:dyDescent="0.35">
      <c r="A112" t="str">
        <f t="shared" si="1"/>
        <v>White and Black Caribbean2020/21</v>
      </c>
      <c r="B112" t="s">
        <v>57</v>
      </c>
      <c r="C112" t="s">
        <v>93</v>
      </c>
      <c r="D112">
        <v>-3.638221411946557</v>
      </c>
      <c r="E112">
        <v>1085</v>
      </c>
      <c r="F112">
        <v>0</v>
      </c>
      <c r="G112" t="s">
        <v>44</v>
      </c>
      <c r="I112" t="s">
        <v>38</v>
      </c>
      <c r="K112" t="s">
        <v>74</v>
      </c>
    </row>
    <row r="113" spans="1:11" x14ac:dyDescent="0.35">
      <c r="A113" t="str">
        <f t="shared" si="1"/>
        <v>White and Black Caribbean2021/22</v>
      </c>
      <c r="B113" t="s">
        <v>57</v>
      </c>
      <c r="C113" t="s">
        <v>94</v>
      </c>
      <c r="D113">
        <v>-7.0039960431097574</v>
      </c>
      <c r="E113">
        <v>1616</v>
      </c>
      <c r="F113">
        <v>0</v>
      </c>
      <c r="G113" t="s">
        <v>44</v>
      </c>
      <c r="I113" t="s">
        <v>38</v>
      </c>
      <c r="K113" t="s">
        <v>74</v>
      </c>
    </row>
    <row r="114" spans="1:11" x14ac:dyDescent="0.35">
      <c r="A114" t="str">
        <f t="shared" si="1"/>
        <v>White and Black Caribbean2022/23</v>
      </c>
      <c r="B114" t="s">
        <v>57</v>
      </c>
      <c r="C114" t="s">
        <v>100</v>
      </c>
      <c r="D114">
        <v>-5.5820458825259758</v>
      </c>
      <c r="E114">
        <v>1744</v>
      </c>
      <c r="F114">
        <v>0</v>
      </c>
      <c r="G114" t="s">
        <v>44</v>
      </c>
      <c r="I114" t="s">
        <v>38</v>
      </c>
      <c r="K114" t="s">
        <v>74</v>
      </c>
    </row>
    <row r="115" spans="1:11" x14ac:dyDescent="0.35">
      <c r="A115" t="str">
        <f t="shared" si="1"/>
        <v>White and Black Caribbean2023/24</v>
      </c>
      <c r="B115" t="s">
        <v>57</v>
      </c>
      <c r="C115" t="s">
        <v>95</v>
      </c>
      <c r="D115">
        <v>-1.0856410827304239</v>
      </c>
      <c r="E115">
        <v>3282</v>
      </c>
      <c r="F115">
        <v>0</v>
      </c>
      <c r="G115" t="s">
        <v>44</v>
      </c>
      <c r="I115" t="s">
        <v>38</v>
      </c>
      <c r="K115" t="s">
        <v>74</v>
      </c>
    </row>
    <row r="116" spans="1:11" x14ac:dyDescent="0.35">
      <c r="A116" t="str">
        <f t="shared" si="1"/>
        <v>White and Black Caribbean2024/25</v>
      </c>
      <c r="B116" t="s">
        <v>57</v>
      </c>
      <c r="C116" t="s">
        <v>96</v>
      </c>
      <c r="D116">
        <v>-1.109557726778559</v>
      </c>
      <c r="E116">
        <v>1586</v>
      </c>
      <c r="F116">
        <v>0</v>
      </c>
      <c r="G116" t="s">
        <v>44</v>
      </c>
      <c r="I116" t="s">
        <v>38</v>
      </c>
      <c r="K116" t="s">
        <v>74</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741DE-A898-4DE2-BC2F-0CC0872E2A11}">
  <sheetPr>
    <tabColor rgb="FF92D050"/>
  </sheetPr>
  <dimension ref="A1:G22"/>
  <sheetViews>
    <sheetView workbookViewId="0"/>
  </sheetViews>
  <sheetFormatPr defaultRowHeight="15.5" x14ac:dyDescent="0.35"/>
  <cols>
    <col min="1" max="1" width="27.61328125" style="3" customWidth="1"/>
    <col min="2" max="5" width="8.921875" style="3" customWidth="1"/>
    <col min="6" max="16384" width="9.23046875" style="3"/>
  </cols>
  <sheetData>
    <row r="1" spans="1:7" ht="19" x14ac:dyDescent="0.4">
      <c r="A1" s="2" t="s">
        <v>126</v>
      </c>
    </row>
    <row r="2" spans="1:7" x14ac:dyDescent="0.35">
      <c r="A2" s="3" t="s">
        <v>3</v>
      </c>
    </row>
    <row r="3" spans="1:7" x14ac:dyDescent="0.35">
      <c r="A3" s="4" t="s">
        <v>66</v>
      </c>
      <c r="B3" s="5" t="s">
        <v>8</v>
      </c>
      <c r="C3" s="5" t="s">
        <v>5</v>
      </c>
      <c r="D3" s="5" t="s">
        <v>6</v>
      </c>
      <c r="E3" s="5" t="s">
        <v>7</v>
      </c>
      <c r="F3" s="23" t="s">
        <v>35</v>
      </c>
      <c r="G3" s="45" t="s">
        <v>91</v>
      </c>
    </row>
    <row r="4" spans="1:7" x14ac:dyDescent="0.35">
      <c r="A4" s="3" t="s">
        <v>62</v>
      </c>
      <c r="B4" s="24">
        <f t="shared" ref="B4:G13" si="0">VLOOKUP($A4&amp;B$3,PPA_Data_Ethnicity,11,FALSE)</f>
        <v>10.234206146249541</v>
      </c>
      <c r="C4" s="24">
        <f t="shared" si="0"/>
        <v>0.75820950607513371</v>
      </c>
      <c r="D4" s="24">
        <f t="shared" si="0"/>
        <v>-1.8136198482621859</v>
      </c>
      <c r="E4" s="24">
        <f t="shared" si="0"/>
        <v>0</v>
      </c>
      <c r="F4" s="24">
        <f t="shared" si="0"/>
        <v>4.478252266479144</v>
      </c>
      <c r="G4" s="44">
        <f t="shared" si="0"/>
        <v>4.3343726721479028</v>
      </c>
    </row>
    <row r="5" spans="1:7" x14ac:dyDescent="0.35">
      <c r="A5" s="3" t="s">
        <v>61</v>
      </c>
      <c r="B5" s="24">
        <f t="shared" si="0"/>
        <v>-20.916129012740129</v>
      </c>
      <c r="C5" s="24">
        <f t="shared" si="0"/>
        <v>-26.58115233920228</v>
      </c>
      <c r="D5" s="24">
        <f t="shared" si="0"/>
        <v>-26.767392726405681</v>
      </c>
      <c r="E5" s="24">
        <f t="shared" si="0"/>
        <v>-23.800629505116241</v>
      </c>
      <c r="F5" s="24">
        <f t="shared" si="0"/>
        <v>-12.5720660548944</v>
      </c>
      <c r="G5" s="44">
        <f t="shared" si="0"/>
        <v>-16.3962621120831</v>
      </c>
    </row>
    <row r="6" spans="1:7" x14ac:dyDescent="0.35">
      <c r="A6" s="3" t="s">
        <v>60</v>
      </c>
      <c r="B6" s="24">
        <f t="shared" si="0"/>
        <v>-18.148836459826331</v>
      </c>
      <c r="C6" s="24">
        <f t="shared" si="0"/>
        <v>-22.640938998384389</v>
      </c>
      <c r="D6" s="24">
        <f t="shared" si="0"/>
        <v>-32.944345198753091</v>
      </c>
      <c r="E6" s="24">
        <f t="shared" si="0"/>
        <v>-22.501424703742149</v>
      </c>
      <c r="F6" s="24">
        <f t="shared" si="0"/>
        <v>-21.942679381392171</v>
      </c>
      <c r="G6" s="44">
        <f t="shared" si="0"/>
        <v>-22.39887551755368</v>
      </c>
    </row>
    <row r="7" spans="1:7" x14ac:dyDescent="0.35">
      <c r="A7" s="3" t="s">
        <v>59</v>
      </c>
      <c r="B7" s="24">
        <f t="shared" si="0"/>
        <v>-40.321390228474662</v>
      </c>
      <c r="C7" s="24">
        <f t="shared" si="0"/>
        <v>-32.677535626732777</v>
      </c>
      <c r="D7" s="24">
        <f t="shared" si="0"/>
        <v>-41.103639143145912</v>
      </c>
      <c r="E7" s="24">
        <f t="shared" si="0"/>
        <v>-50.590027369617466</v>
      </c>
      <c r="F7" s="24">
        <f t="shared" si="0"/>
        <v>-49.33534042719738</v>
      </c>
      <c r="G7" s="44">
        <f t="shared" si="0"/>
        <v>-36.76754728397885</v>
      </c>
    </row>
    <row r="8" spans="1:7" x14ac:dyDescent="0.35">
      <c r="A8" s="3" t="s">
        <v>58</v>
      </c>
      <c r="B8" s="24">
        <f t="shared" si="0"/>
        <v>10.981944129049991</v>
      </c>
      <c r="C8" s="24">
        <f t="shared" si="0"/>
        <v>2.2828745509326991</v>
      </c>
      <c r="D8" s="24">
        <f t="shared" si="0"/>
        <v>1.445653408507741</v>
      </c>
      <c r="E8" s="24">
        <f t="shared" si="0"/>
        <v>4.817064026040816</v>
      </c>
      <c r="F8" s="24">
        <f t="shared" si="0"/>
        <v>8.9935995663627004</v>
      </c>
      <c r="G8" s="44">
        <f t="shared" si="0"/>
        <v>9.7048521046111791</v>
      </c>
    </row>
    <row r="9" spans="1:7" x14ac:dyDescent="0.35">
      <c r="A9" s="3" t="s">
        <v>57</v>
      </c>
      <c r="B9" s="24" t="str">
        <f t="shared" si="0"/>
        <v>[ns]</v>
      </c>
      <c r="C9" s="24" t="str">
        <f t="shared" si="0"/>
        <v>[ns]</v>
      </c>
      <c r="D9" s="24" t="str">
        <f t="shared" si="0"/>
        <v>[ns]</v>
      </c>
      <c r="E9" s="24" t="str">
        <f t="shared" si="0"/>
        <v>[ns]</v>
      </c>
      <c r="F9" s="24" t="str">
        <f t="shared" si="0"/>
        <v>[ns]</v>
      </c>
      <c r="G9" s="44" t="str">
        <f t="shared" si="0"/>
        <v>[ns]</v>
      </c>
    </row>
    <row r="10" spans="1:7" x14ac:dyDescent="0.35">
      <c r="A10" s="3" t="s">
        <v>56</v>
      </c>
      <c r="B10" s="24">
        <f t="shared" si="0"/>
        <v>11.46728284391687</v>
      </c>
      <c r="C10" s="24">
        <f t="shared" si="0"/>
        <v>2.2422718841299898</v>
      </c>
      <c r="D10" s="24">
        <f t="shared" si="0"/>
        <v>-0.27510034931898097</v>
      </c>
      <c r="E10" s="24">
        <f t="shared" si="0"/>
        <v>0.68253884817266031</v>
      </c>
      <c r="F10" s="24">
        <f t="shared" si="0"/>
        <v>5.1287126395850153</v>
      </c>
      <c r="G10" s="44">
        <f t="shared" si="0"/>
        <v>6.2464818646933216</v>
      </c>
    </row>
    <row r="11" spans="1:7" x14ac:dyDescent="0.35">
      <c r="A11" t="s">
        <v>55</v>
      </c>
      <c r="B11" s="24">
        <f t="shared" si="0"/>
        <v>19.429069778559441</v>
      </c>
      <c r="C11" s="24">
        <f t="shared" si="0"/>
        <v>8.4248621649194781</v>
      </c>
      <c r="D11" s="24">
        <f t="shared" si="0"/>
        <v>9.1525226370743145</v>
      </c>
      <c r="E11" s="24">
        <f t="shared" si="0"/>
        <v>11.22260027834716</v>
      </c>
      <c r="F11" s="24">
        <f t="shared" si="0"/>
        <v>15.92234548582111</v>
      </c>
      <c r="G11" s="44">
        <f t="shared" si="0"/>
        <v>16.585179973584822</v>
      </c>
    </row>
    <row r="12" spans="1:7" x14ac:dyDescent="0.35">
      <c r="A12" t="s">
        <v>67</v>
      </c>
      <c r="B12" s="24">
        <f t="shared" si="0"/>
        <v>18.41279643219184</v>
      </c>
      <c r="C12" s="24">
        <f t="shared" si="0"/>
        <v>9.6153035993667881</v>
      </c>
      <c r="D12" s="24">
        <f t="shared" si="0"/>
        <v>8.3435754303720948</v>
      </c>
      <c r="E12" s="24">
        <f t="shared" si="0"/>
        <v>10.75362401322892</v>
      </c>
      <c r="F12" s="24">
        <f t="shared" si="0"/>
        <v>14.954074800725561</v>
      </c>
      <c r="G12" s="44">
        <f t="shared" si="0"/>
        <v>14.67125931139422</v>
      </c>
    </row>
    <row r="13" spans="1:7" x14ac:dyDescent="0.35">
      <c r="A13" t="s">
        <v>53</v>
      </c>
      <c r="B13" s="24">
        <f t="shared" si="0"/>
        <v>32.149928629364943</v>
      </c>
      <c r="C13" s="24">
        <f t="shared" si="0"/>
        <v>24.462521673667389</v>
      </c>
      <c r="D13" s="24">
        <f t="shared" si="0"/>
        <v>19.747688093303118</v>
      </c>
      <c r="E13" s="24">
        <f t="shared" si="0"/>
        <v>16.78008670821967</v>
      </c>
      <c r="F13" s="24">
        <f t="shared" si="0"/>
        <v>15.87308935714641</v>
      </c>
      <c r="G13" s="44">
        <f t="shared" si="0"/>
        <v>14.207049524881359</v>
      </c>
    </row>
    <row r="14" spans="1:7" x14ac:dyDescent="0.35">
      <c r="A14" t="s">
        <v>52</v>
      </c>
      <c r="B14" s="24">
        <f t="shared" ref="B14:G22" si="1">VLOOKUP($A14&amp;B$3,PPA_Data_Ethnicity,11,FALSE)</f>
        <v>11.499092412036919</v>
      </c>
      <c r="C14" s="24">
        <f t="shared" si="1"/>
        <v>1.719502209786363</v>
      </c>
      <c r="D14" s="24">
        <f t="shared" si="1"/>
        <v>0.44420494115121112</v>
      </c>
      <c r="E14" s="24">
        <f t="shared" si="1"/>
        <v>2.4640461055993659</v>
      </c>
      <c r="F14" s="24">
        <f t="shared" si="1"/>
        <v>4.0388660318321543</v>
      </c>
      <c r="G14" s="44">
        <f t="shared" si="1"/>
        <v>7.1472010964165813</v>
      </c>
    </row>
    <row r="15" spans="1:7" x14ac:dyDescent="0.35">
      <c r="A15" t="s">
        <v>51</v>
      </c>
      <c r="B15" s="24">
        <f t="shared" si="1"/>
        <v>12.290566530917349</v>
      </c>
      <c r="C15" s="24">
        <f t="shared" si="1"/>
        <v>5.0236902193074684</v>
      </c>
      <c r="D15" s="24">
        <f t="shared" si="1"/>
        <v>2.8411579372522708</v>
      </c>
      <c r="E15" s="24">
        <f t="shared" si="1"/>
        <v>4.7341828762545477</v>
      </c>
      <c r="F15" s="24">
        <f t="shared" si="1"/>
        <v>8.2427876647064906</v>
      </c>
      <c r="G15" s="44">
        <f t="shared" si="1"/>
        <v>6.2468814705669429</v>
      </c>
    </row>
    <row r="16" spans="1:7" x14ac:dyDescent="0.35">
      <c r="A16" t="s">
        <v>50</v>
      </c>
      <c r="B16" s="24">
        <f t="shared" si="1"/>
        <v>22.72478638589789</v>
      </c>
      <c r="C16" s="24">
        <f t="shared" si="1"/>
        <v>14.791149542728821</v>
      </c>
      <c r="D16" s="24">
        <f t="shared" si="1"/>
        <v>13.89687357767732</v>
      </c>
      <c r="E16" s="24">
        <f t="shared" si="1"/>
        <v>15.5087655317406</v>
      </c>
      <c r="F16" s="24">
        <f t="shared" si="1"/>
        <v>15.30117850913151</v>
      </c>
      <c r="G16" s="44">
        <f t="shared" si="1"/>
        <v>15.870615050556379</v>
      </c>
    </row>
    <row r="17" spans="1:7" x14ac:dyDescent="0.35">
      <c r="A17" t="s">
        <v>49</v>
      </c>
      <c r="B17" s="24" t="str">
        <f t="shared" si="1"/>
        <v>[ns]</v>
      </c>
      <c r="C17" s="24" t="str">
        <f t="shared" si="1"/>
        <v>[ns]</v>
      </c>
      <c r="D17" s="24" t="str">
        <f t="shared" si="1"/>
        <v>[ns]</v>
      </c>
      <c r="E17" s="24" t="str">
        <f t="shared" si="1"/>
        <v>[ns]</v>
      </c>
      <c r="F17" s="24" t="str">
        <f t="shared" si="1"/>
        <v>[ns]</v>
      </c>
      <c r="G17" s="44" t="str">
        <f t="shared" si="1"/>
        <v>[ns]</v>
      </c>
    </row>
    <row r="18" spans="1:7" x14ac:dyDescent="0.35">
      <c r="A18" t="s">
        <v>48</v>
      </c>
      <c r="B18" s="24" t="str">
        <f t="shared" si="1"/>
        <v>[ns]</v>
      </c>
      <c r="C18" s="24" t="str">
        <f t="shared" si="1"/>
        <v>[ns]</v>
      </c>
      <c r="D18" s="24" t="str">
        <f t="shared" si="1"/>
        <v>[ns]</v>
      </c>
      <c r="E18" s="24" t="str">
        <f t="shared" si="1"/>
        <v>[ns]</v>
      </c>
      <c r="F18" s="24" t="str">
        <f t="shared" si="1"/>
        <v>[ns]</v>
      </c>
      <c r="G18" s="44" t="str">
        <f t="shared" si="1"/>
        <v>[ns]</v>
      </c>
    </row>
    <row r="19" spans="1:7" x14ac:dyDescent="0.35">
      <c r="A19" t="s">
        <v>47</v>
      </c>
      <c r="B19" s="24" t="str">
        <f t="shared" si="1"/>
        <v>[ns]</v>
      </c>
      <c r="C19" s="24" t="str">
        <f t="shared" si="1"/>
        <v>[ns]</v>
      </c>
      <c r="D19" s="24" t="str">
        <f t="shared" si="1"/>
        <v>[ns]</v>
      </c>
      <c r="E19" s="24" t="str">
        <f t="shared" si="1"/>
        <v>[ns]</v>
      </c>
      <c r="F19" s="24" t="str">
        <f t="shared" si="1"/>
        <v>[ns]</v>
      </c>
      <c r="G19" s="44" t="str">
        <f t="shared" si="1"/>
        <v>[ns]</v>
      </c>
    </row>
    <row r="20" spans="1:7" x14ac:dyDescent="0.35">
      <c r="A20" t="s">
        <v>46</v>
      </c>
      <c r="B20" s="24">
        <f t="shared" si="1"/>
        <v>38.282247499121112</v>
      </c>
      <c r="C20" s="24">
        <f t="shared" si="1"/>
        <v>32.047610348545589</v>
      </c>
      <c r="D20" s="24">
        <f t="shared" si="1"/>
        <v>34.362712442254129</v>
      </c>
      <c r="E20" s="24">
        <f t="shared" si="1"/>
        <v>36.662588759895229</v>
      </c>
      <c r="F20" s="24">
        <f t="shared" si="1"/>
        <v>40.835711151410898</v>
      </c>
      <c r="G20" s="44">
        <f t="shared" si="1"/>
        <v>41.135828931396439</v>
      </c>
    </row>
    <row r="21" spans="1:7" x14ac:dyDescent="0.35">
      <c r="A21" t="s">
        <v>45</v>
      </c>
      <c r="B21" s="24">
        <f t="shared" si="1"/>
        <v>14.506736375077169</v>
      </c>
      <c r="C21" s="24">
        <f t="shared" si="1"/>
        <v>3.5766215126622138</v>
      </c>
      <c r="D21" s="24">
        <f t="shared" si="1"/>
        <v>0.99448625451256922</v>
      </c>
      <c r="E21" s="24">
        <f t="shared" si="1"/>
        <v>1.532693365757783</v>
      </c>
      <c r="F21" s="24">
        <f t="shared" si="1"/>
        <v>6.5496159269050684</v>
      </c>
      <c r="G21" s="44">
        <f t="shared" si="1"/>
        <v>5.0720444358844254</v>
      </c>
    </row>
    <row r="22" spans="1:7" x14ac:dyDescent="0.35">
      <c r="A22" t="s">
        <v>43</v>
      </c>
      <c r="B22" s="24">
        <f t="shared" si="1"/>
        <v>13.401267542886311</v>
      </c>
      <c r="C22" s="24">
        <f t="shared" si="1"/>
        <v>5.8840569183564559</v>
      </c>
      <c r="D22" s="24">
        <f t="shared" si="1"/>
        <v>-0.80352937065680385</v>
      </c>
      <c r="E22" s="24">
        <f t="shared" si="1"/>
        <v>0.65820127566280029</v>
      </c>
      <c r="F22" s="24">
        <f t="shared" si="1"/>
        <v>6.4405709429214584</v>
      </c>
      <c r="G22" s="44">
        <f t="shared" si="1"/>
        <v>4.853980581250263</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39E35-C65E-49CA-9255-CC2529476C1F}">
  <dimension ref="A1:F41"/>
  <sheetViews>
    <sheetView workbookViewId="0">
      <selection activeCell="F2" sqref="F2"/>
    </sheetView>
  </sheetViews>
  <sheetFormatPr defaultRowHeight="15.5" x14ac:dyDescent="0.35"/>
  <cols>
    <col min="1" max="1" width="11.69140625" customWidth="1"/>
  </cols>
  <sheetData>
    <row r="1" spans="1:6" s="1" customFormat="1" ht="14.5" x14ac:dyDescent="0.35">
      <c r="B1" s="1" t="s">
        <v>0</v>
      </c>
      <c r="C1" s="1" t="s">
        <v>1</v>
      </c>
      <c r="D1" s="1" t="s">
        <v>2</v>
      </c>
      <c r="E1" s="1" t="s">
        <v>88</v>
      </c>
      <c r="F1" s="1" t="s">
        <v>130</v>
      </c>
    </row>
    <row r="2" spans="1:6" x14ac:dyDescent="0.35">
      <c r="A2" t="str">
        <f>B2&amp;LEFT(C2,4)&amp;"/"&amp;RIGHT(C2,2)</f>
        <v>22018/19</v>
      </c>
      <c r="B2">
        <v>2</v>
      </c>
      <c r="C2" t="s">
        <v>8</v>
      </c>
      <c r="D2">
        <v>6.807490502626667</v>
      </c>
      <c r="E2" t="b">
        <v>1</v>
      </c>
      <c r="F2" t="b">
        <f>D2=Table_1!B4</f>
        <v>1</v>
      </c>
    </row>
    <row r="3" spans="1:6" x14ac:dyDescent="0.35">
      <c r="A3" t="str">
        <f t="shared" ref="A3:A33" si="0">B3&amp;LEFT(C3,4)&amp;"/"&amp;RIGHT(C3,2)</f>
        <v>32018/19</v>
      </c>
      <c r="B3">
        <v>3</v>
      </c>
      <c r="C3" t="s">
        <v>8</v>
      </c>
      <c r="D3">
        <v>7.6292633481904186</v>
      </c>
      <c r="E3" t="b">
        <v>1</v>
      </c>
      <c r="F3" t="b">
        <f>D3=Table_1!B5</f>
        <v>1</v>
      </c>
    </row>
    <row r="4" spans="1:6" x14ac:dyDescent="0.35">
      <c r="A4" t="str">
        <f t="shared" si="0"/>
        <v>42018/19</v>
      </c>
      <c r="B4">
        <v>4</v>
      </c>
      <c r="C4" t="s">
        <v>8</v>
      </c>
      <c r="D4">
        <v>9.0228202745279837</v>
      </c>
      <c r="E4" t="b">
        <v>1</v>
      </c>
      <c r="F4" t="b">
        <f>D4=Table_1!B6</f>
        <v>1</v>
      </c>
    </row>
    <row r="5" spans="1:6" x14ac:dyDescent="0.35">
      <c r="A5" t="str">
        <f t="shared" si="0"/>
        <v>52018/19</v>
      </c>
      <c r="B5">
        <v>5</v>
      </c>
      <c r="C5" t="s">
        <v>8</v>
      </c>
      <c r="D5">
        <v>10.427543300510489</v>
      </c>
      <c r="E5" t="b">
        <v>1</v>
      </c>
      <c r="F5" t="b">
        <f>D5=Table_1!B7</f>
        <v>1</v>
      </c>
    </row>
    <row r="6" spans="1:6" x14ac:dyDescent="0.35">
      <c r="A6" t="str">
        <f t="shared" si="0"/>
        <v>62018/19</v>
      </c>
      <c r="B6">
        <v>6</v>
      </c>
      <c r="C6" t="s">
        <v>8</v>
      </c>
      <c r="D6">
        <v>13.936081917844829</v>
      </c>
      <c r="E6" t="b">
        <v>1</v>
      </c>
      <c r="F6" t="b">
        <f>D6=Table_1!B8</f>
        <v>1</v>
      </c>
    </row>
    <row r="7" spans="1:6" x14ac:dyDescent="0.35">
      <c r="A7" t="str">
        <f t="shared" si="0"/>
        <v>72018/19</v>
      </c>
      <c r="B7">
        <v>7</v>
      </c>
      <c r="C7" t="s">
        <v>8</v>
      </c>
      <c r="D7">
        <v>15.60907321286957</v>
      </c>
      <c r="E7" t="b">
        <v>1</v>
      </c>
      <c r="F7" t="b">
        <f>D7=Table_1!B9</f>
        <v>1</v>
      </c>
    </row>
    <row r="8" spans="1:6" x14ac:dyDescent="0.35">
      <c r="A8" t="str">
        <f t="shared" si="0"/>
        <v>82018/19</v>
      </c>
      <c r="B8">
        <v>8</v>
      </c>
      <c r="C8" t="s">
        <v>8</v>
      </c>
      <c r="D8">
        <v>9.2717886150590179</v>
      </c>
      <c r="E8" t="b">
        <v>1</v>
      </c>
      <c r="F8" t="b">
        <f>D8=Table_1!B10</f>
        <v>1</v>
      </c>
    </row>
    <row r="9" spans="1:6" x14ac:dyDescent="0.35">
      <c r="A9" t="str">
        <f t="shared" si="0"/>
        <v>92018/19</v>
      </c>
      <c r="B9">
        <v>9</v>
      </c>
      <c r="C9" t="s">
        <v>8</v>
      </c>
      <c r="D9">
        <v>6.625554202015083</v>
      </c>
      <c r="E9" t="b">
        <v>1</v>
      </c>
      <c r="F9" t="b">
        <f>D9=Table_1!B11</f>
        <v>1</v>
      </c>
    </row>
    <row r="10" spans="1:6" x14ac:dyDescent="0.35">
      <c r="A10" t="str">
        <f t="shared" si="0"/>
        <v>22020/21</v>
      </c>
      <c r="B10">
        <v>2</v>
      </c>
      <c r="C10" t="s">
        <v>5</v>
      </c>
      <c r="D10">
        <v>0.85854482656090925</v>
      </c>
      <c r="E10" t="b">
        <v>1</v>
      </c>
      <c r="F10" t="b">
        <f>D10=Table_1!C4</f>
        <v>1</v>
      </c>
    </row>
    <row r="11" spans="1:6" x14ac:dyDescent="0.35">
      <c r="A11" t="str">
        <f t="shared" si="0"/>
        <v>32020/21</v>
      </c>
      <c r="B11">
        <v>3</v>
      </c>
      <c r="C11" t="s">
        <v>5</v>
      </c>
      <c r="D11">
        <v>0.12661198774285939</v>
      </c>
      <c r="E11" t="b">
        <v>1</v>
      </c>
      <c r="F11" t="b">
        <f>D11=Table_1!C5</f>
        <v>1</v>
      </c>
    </row>
    <row r="12" spans="1:6" x14ac:dyDescent="0.35">
      <c r="A12" t="str">
        <f t="shared" si="0"/>
        <v>42020/21</v>
      </c>
      <c r="B12">
        <v>4</v>
      </c>
      <c r="C12" t="s">
        <v>5</v>
      </c>
      <c r="D12">
        <v>0.35683150967454341</v>
      </c>
      <c r="E12" t="b">
        <v>1</v>
      </c>
      <c r="F12" t="b">
        <f>D12=Table_1!C6</f>
        <v>1</v>
      </c>
    </row>
    <row r="13" spans="1:6" x14ac:dyDescent="0.35">
      <c r="A13" t="str">
        <f t="shared" si="0"/>
        <v>52020/21</v>
      </c>
      <c r="B13">
        <v>5</v>
      </c>
      <c r="C13" t="s">
        <v>5</v>
      </c>
      <c r="D13">
        <v>0.2474668690738196</v>
      </c>
      <c r="E13" t="b">
        <v>1</v>
      </c>
      <c r="F13" t="b">
        <f>D13=Table_1!C7</f>
        <v>1</v>
      </c>
    </row>
    <row r="14" spans="1:6" x14ac:dyDescent="0.35">
      <c r="A14" t="str">
        <f t="shared" si="0"/>
        <v>62020/21</v>
      </c>
      <c r="B14">
        <v>6</v>
      </c>
      <c r="C14" t="s">
        <v>5</v>
      </c>
      <c r="D14">
        <v>1.2964628879537641</v>
      </c>
      <c r="E14" t="b">
        <v>1</v>
      </c>
      <c r="F14" t="b">
        <f>D14=Table_1!C8</f>
        <v>1</v>
      </c>
    </row>
    <row r="15" spans="1:6" x14ac:dyDescent="0.35">
      <c r="A15" t="str">
        <f t="shared" si="0"/>
        <v>72020/21</v>
      </c>
      <c r="B15">
        <v>7</v>
      </c>
      <c r="C15" t="s">
        <v>5</v>
      </c>
      <c r="D15">
        <v>-3.0862160216399051E-2</v>
      </c>
      <c r="E15" t="b">
        <v>1</v>
      </c>
      <c r="F15" t="b">
        <f>D15=Table_1!C9</f>
        <v>1</v>
      </c>
    </row>
    <row r="16" spans="1:6" x14ac:dyDescent="0.35">
      <c r="A16" t="str">
        <f t="shared" si="0"/>
        <v>82020/21</v>
      </c>
      <c r="B16">
        <v>8</v>
      </c>
      <c r="C16" t="s">
        <v>5</v>
      </c>
      <c r="D16">
        <v>0.9306119499697818</v>
      </c>
      <c r="E16" t="b">
        <v>1</v>
      </c>
      <c r="F16" t="b">
        <f>D16=Table_1!C10</f>
        <v>1</v>
      </c>
    </row>
    <row r="17" spans="1:6" x14ac:dyDescent="0.35">
      <c r="A17" t="str">
        <f t="shared" si="0"/>
        <v>92020/21</v>
      </c>
      <c r="B17">
        <v>9</v>
      </c>
      <c r="C17" t="s">
        <v>5</v>
      </c>
      <c r="D17">
        <v>0.63665150814529969</v>
      </c>
      <c r="E17" t="b">
        <v>1</v>
      </c>
      <c r="F17" t="b">
        <f>D17=Table_1!C11</f>
        <v>1</v>
      </c>
    </row>
    <row r="18" spans="1:6" x14ac:dyDescent="0.35">
      <c r="A18" t="str">
        <f t="shared" si="0"/>
        <v>22021/22</v>
      </c>
      <c r="B18">
        <v>2</v>
      </c>
      <c r="C18" t="s">
        <v>6</v>
      </c>
      <c r="D18">
        <v>-1.8277247129212579</v>
      </c>
      <c r="E18" t="b">
        <v>1</v>
      </c>
      <c r="F18" t="b">
        <f>D18=Table_1!D4</f>
        <v>1</v>
      </c>
    </row>
    <row r="19" spans="1:6" x14ac:dyDescent="0.35">
      <c r="A19" t="str">
        <f t="shared" si="0"/>
        <v>32021/22</v>
      </c>
      <c r="B19">
        <v>3</v>
      </c>
      <c r="C19" t="s">
        <v>6</v>
      </c>
      <c r="D19">
        <v>-2.060331047827721</v>
      </c>
      <c r="E19" t="b">
        <v>1</v>
      </c>
      <c r="F19" t="b">
        <f>D19=Table_1!D5</f>
        <v>1</v>
      </c>
    </row>
    <row r="20" spans="1:6" x14ac:dyDescent="0.35">
      <c r="A20" t="str">
        <f t="shared" si="0"/>
        <v>42021/22</v>
      </c>
      <c r="B20">
        <v>4</v>
      </c>
      <c r="C20" t="s">
        <v>6</v>
      </c>
      <c r="D20">
        <v>-2.546062813842469</v>
      </c>
      <c r="E20" t="b">
        <v>1</v>
      </c>
      <c r="F20" t="b">
        <f>D20=Table_1!D6</f>
        <v>1</v>
      </c>
    </row>
    <row r="21" spans="1:6" x14ac:dyDescent="0.35">
      <c r="A21" t="str">
        <f t="shared" si="0"/>
        <v>52021/22</v>
      </c>
      <c r="B21">
        <v>5</v>
      </c>
      <c r="C21" t="s">
        <v>6</v>
      </c>
      <c r="D21">
        <v>-1.9268378118881091</v>
      </c>
      <c r="E21" t="b">
        <v>1</v>
      </c>
      <c r="F21" t="b">
        <f>D21=Table_1!D7</f>
        <v>1</v>
      </c>
    </row>
    <row r="22" spans="1:6" x14ac:dyDescent="0.35">
      <c r="A22" t="str">
        <f t="shared" si="0"/>
        <v>62021/22</v>
      </c>
      <c r="B22">
        <v>6</v>
      </c>
      <c r="C22" t="s">
        <v>6</v>
      </c>
      <c r="D22">
        <v>-1.246897328063028</v>
      </c>
      <c r="E22" t="b">
        <v>1</v>
      </c>
      <c r="F22" t="b">
        <f>D22=Table_1!D8</f>
        <v>1</v>
      </c>
    </row>
    <row r="23" spans="1:6" x14ac:dyDescent="0.35">
      <c r="A23" t="str">
        <f t="shared" si="0"/>
        <v>72021/22</v>
      </c>
      <c r="B23">
        <v>7</v>
      </c>
      <c r="C23" t="s">
        <v>6</v>
      </c>
      <c r="D23">
        <v>-2.325572905162316</v>
      </c>
      <c r="E23" t="b">
        <v>1</v>
      </c>
      <c r="F23" t="b">
        <f>D23=Table_1!D9</f>
        <v>1</v>
      </c>
    </row>
    <row r="24" spans="1:6" x14ac:dyDescent="0.35">
      <c r="A24" t="str">
        <f t="shared" si="0"/>
        <v>82021/22</v>
      </c>
      <c r="B24">
        <v>8</v>
      </c>
      <c r="C24" t="s">
        <v>6</v>
      </c>
      <c r="D24">
        <v>-1.532542278613005</v>
      </c>
      <c r="E24" t="b">
        <v>1</v>
      </c>
      <c r="F24" t="b">
        <f>D24=Table_1!D10</f>
        <v>1</v>
      </c>
    </row>
    <row r="25" spans="1:6" x14ac:dyDescent="0.35">
      <c r="A25" t="str">
        <f t="shared" si="0"/>
        <v>92021/22</v>
      </c>
      <c r="B25">
        <v>9</v>
      </c>
      <c r="C25" t="s">
        <v>6</v>
      </c>
      <c r="D25">
        <v>-1.39372643561537</v>
      </c>
      <c r="E25" t="b">
        <v>1</v>
      </c>
      <c r="F25" t="b">
        <f>D25=Table_1!D11</f>
        <v>1</v>
      </c>
    </row>
    <row r="26" spans="1:6" x14ac:dyDescent="0.35">
      <c r="A26" t="str">
        <f t="shared" si="0"/>
        <v>22023/24</v>
      </c>
      <c r="B26">
        <v>2</v>
      </c>
      <c r="C26" t="s">
        <v>35</v>
      </c>
      <c r="D26">
        <v>4.061464337872124</v>
      </c>
      <c r="E26" t="b">
        <v>1</v>
      </c>
      <c r="F26" t="b">
        <f>D26=Table_1!E4</f>
        <v>1</v>
      </c>
    </row>
    <row r="27" spans="1:6" x14ac:dyDescent="0.35">
      <c r="A27" t="str">
        <f t="shared" si="0"/>
        <v>32023/24</v>
      </c>
      <c r="B27">
        <v>3</v>
      </c>
      <c r="C27" t="s">
        <v>35</v>
      </c>
      <c r="D27">
        <v>5.0029069239057007</v>
      </c>
      <c r="E27" t="b">
        <v>1</v>
      </c>
      <c r="F27" t="b">
        <f>D27=Table_1!E5</f>
        <v>1</v>
      </c>
    </row>
    <row r="28" spans="1:6" x14ac:dyDescent="0.35">
      <c r="A28" t="str">
        <f t="shared" si="0"/>
        <v>42023/24</v>
      </c>
      <c r="B28">
        <v>4</v>
      </c>
      <c r="C28" t="s">
        <v>35</v>
      </c>
      <c r="D28">
        <v>4.7356686751703023</v>
      </c>
      <c r="E28" t="b">
        <v>1</v>
      </c>
      <c r="F28" t="b">
        <f>D28=Table_1!E6</f>
        <v>1</v>
      </c>
    </row>
    <row r="29" spans="1:6" x14ac:dyDescent="0.35">
      <c r="A29" t="str">
        <f t="shared" si="0"/>
        <v>52023/24</v>
      </c>
      <c r="B29">
        <v>5</v>
      </c>
      <c r="C29" t="s">
        <v>35</v>
      </c>
      <c r="D29">
        <v>4.9869546692401467</v>
      </c>
      <c r="E29" t="b">
        <v>1</v>
      </c>
      <c r="F29" t="b">
        <f>D29=Table_1!E7</f>
        <v>1</v>
      </c>
    </row>
    <row r="30" spans="1:6" x14ac:dyDescent="0.35">
      <c r="A30" t="str">
        <f t="shared" si="0"/>
        <v>62023/24</v>
      </c>
      <c r="B30">
        <v>6</v>
      </c>
      <c r="C30" t="s">
        <v>35</v>
      </c>
      <c r="D30">
        <v>6.9770157916560978</v>
      </c>
      <c r="E30" t="b">
        <v>1</v>
      </c>
      <c r="F30" t="b">
        <f>D30=Table_1!E8</f>
        <v>1</v>
      </c>
    </row>
    <row r="31" spans="1:6" x14ac:dyDescent="0.35">
      <c r="A31" t="str">
        <f t="shared" si="0"/>
        <v>72023/24</v>
      </c>
      <c r="B31">
        <v>7</v>
      </c>
      <c r="C31" t="s">
        <v>35</v>
      </c>
      <c r="D31">
        <v>5.5675084334910068</v>
      </c>
      <c r="E31" t="b">
        <v>1</v>
      </c>
      <c r="F31" t="b">
        <f>D31=Table_1!E9</f>
        <v>1</v>
      </c>
    </row>
    <row r="32" spans="1:6" x14ac:dyDescent="0.35">
      <c r="A32" t="str">
        <f t="shared" si="0"/>
        <v>82023/24</v>
      </c>
      <c r="B32">
        <v>8</v>
      </c>
      <c r="C32" t="s">
        <v>35</v>
      </c>
      <c r="D32">
        <v>2.152018803914812</v>
      </c>
      <c r="E32" t="b">
        <v>1</v>
      </c>
      <c r="F32" t="b">
        <f>D32=Table_1!E10</f>
        <v>1</v>
      </c>
    </row>
    <row r="33" spans="1:6" x14ac:dyDescent="0.35">
      <c r="A33" t="str">
        <f t="shared" si="0"/>
        <v>92023/24</v>
      </c>
      <c r="B33">
        <v>9</v>
      </c>
      <c r="C33" t="s">
        <v>35</v>
      </c>
      <c r="D33">
        <v>0.95308093871741706</v>
      </c>
      <c r="E33" t="b">
        <v>1</v>
      </c>
      <c r="F33" t="b">
        <f>D33=Table_1!E11</f>
        <v>1</v>
      </c>
    </row>
    <row r="34" spans="1:6" x14ac:dyDescent="0.35">
      <c r="A34" t="str">
        <f t="shared" ref="A34:A41" si="1">B34&amp;C34</f>
        <v>22024/25</v>
      </c>
      <c r="B34">
        <v>2</v>
      </c>
      <c r="C34" t="s">
        <v>91</v>
      </c>
      <c r="D34">
        <v>1.4926232759680631</v>
      </c>
      <c r="E34" t="b">
        <v>1</v>
      </c>
      <c r="F34" t="b">
        <f>D34=Table_1!F4</f>
        <v>1</v>
      </c>
    </row>
    <row r="35" spans="1:6" x14ac:dyDescent="0.35">
      <c r="A35" t="str">
        <f t="shared" si="1"/>
        <v>32024/25</v>
      </c>
      <c r="B35">
        <v>3</v>
      </c>
      <c r="C35" t="s">
        <v>91</v>
      </c>
      <c r="D35">
        <v>2.8726616940543139</v>
      </c>
      <c r="E35" t="b">
        <v>1</v>
      </c>
      <c r="F35" t="b">
        <f>D35=Table_1!F5</f>
        <v>1</v>
      </c>
    </row>
    <row r="36" spans="1:6" x14ac:dyDescent="0.35">
      <c r="A36" t="str">
        <f t="shared" si="1"/>
        <v>42024/25</v>
      </c>
      <c r="B36">
        <v>4</v>
      </c>
      <c r="C36" t="s">
        <v>91</v>
      </c>
      <c r="D36">
        <v>3.432050468113534</v>
      </c>
      <c r="E36" t="b">
        <v>1</v>
      </c>
      <c r="F36" t="b">
        <f>D36=Table_1!F6</f>
        <v>1</v>
      </c>
    </row>
    <row r="37" spans="1:6" x14ac:dyDescent="0.35">
      <c r="A37" t="str">
        <f t="shared" si="1"/>
        <v>52024/25</v>
      </c>
      <c r="B37">
        <v>5</v>
      </c>
      <c r="C37" t="s">
        <v>91</v>
      </c>
      <c r="D37">
        <v>3.979170997889065</v>
      </c>
      <c r="E37" t="b">
        <v>1</v>
      </c>
      <c r="F37" t="b">
        <f>D37=Table_1!F7</f>
        <v>1</v>
      </c>
    </row>
    <row r="38" spans="1:6" x14ac:dyDescent="0.35">
      <c r="A38" t="str">
        <f t="shared" si="1"/>
        <v>62024/25</v>
      </c>
      <c r="B38">
        <v>6</v>
      </c>
      <c r="C38" t="s">
        <v>91</v>
      </c>
      <c r="D38">
        <v>5.486397992364723</v>
      </c>
      <c r="E38" t="b">
        <v>1</v>
      </c>
      <c r="F38" t="b">
        <f>D38=Table_1!F8</f>
        <v>1</v>
      </c>
    </row>
    <row r="39" spans="1:6" x14ac:dyDescent="0.35">
      <c r="A39" t="str">
        <f t="shared" si="1"/>
        <v>72024/25</v>
      </c>
      <c r="B39">
        <v>7</v>
      </c>
      <c r="C39" t="s">
        <v>91</v>
      </c>
      <c r="D39">
        <v>7.2837365659251638</v>
      </c>
      <c r="E39" t="b">
        <v>1</v>
      </c>
      <c r="F39" t="b">
        <f>D39=Table_1!F9</f>
        <v>1</v>
      </c>
    </row>
    <row r="40" spans="1:6" x14ac:dyDescent="0.35">
      <c r="A40" t="str">
        <f t="shared" si="1"/>
        <v>82024/25</v>
      </c>
      <c r="B40">
        <v>8</v>
      </c>
      <c r="C40" t="s">
        <v>91</v>
      </c>
      <c r="D40">
        <v>3.166145372889781</v>
      </c>
      <c r="E40" t="b">
        <v>1</v>
      </c>
      <c r="F40" t="b">
        <f>D40=Table_1!F10</f>
        <v>1</v>
      </c>
    </row>
    <row r="41" spans="1:6" x14ac:dyDescent="0.35">
      <c r="A41" t="str">
        <f t="shared" si="1"/>
        <v>92024/25</v>
      </c>
      <c r="B41">
        <v>9</v>
      </c>
      <c r="C41" t="s">
        <v>91</v>
      </c>
      <c r="D41">
        <v>4.3557314086010441</v>
      </c>
      <c r="E41" t="b">
        <v>1</v>
      </c>
      <c r="F41" t="b">
        <f>D41=Table_1!F11</f>
        <v>1</v>
      </c>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04BD2-2DC2-4046-8E92-73867F64E2D8}">
  <dimension ref="A1:R93"/>
  <sheetViews>
    <sheetView topLeftCell="B72" workbookViewId="0">
      <selection activeCell="K83" sqref="K83"/>
    </sheetView>
  </sheetViews>
  <sheetFormatPr defaultRowHeight="15.5" x14ac:dyDescent="0.35"/>
  <cols>
    <col min="1" max="1" width="31.61328125" bestFit="1" customWidth="1"/>
    <col min="2" max="2" width="24.921875" bestFit="1" customWidth="1"/>
    <col min="19" max="23" width="5.765625" bestFit="1" customWidth="1"/>
  </cols>
  <sheetData>
    <row r="1" spans="1:18" x14ac:dyDescent="0.35">
      <c r="A1" t="s">
        <v>68</v>
      </c>
      <c r="B1" s="1" t="s">
        <v>36</v>
      </c>
      <c r="C1" s="1" t="s">
        <v>1</v>
      </c>
      <c r="D1" s="1" t="s">
        <v>37</v>
      </c>
      <c r="E1" s="1" t="s">
        <v>38</v>
      </c>
      <c r="F1" s="1" t="s">
        <v>39</v>
      </c>
      <c r="G1" s="1" t="s">
        <v>40</v>
      </c>
      <c r="H1" s="1" t="s">
        <v>41</v>
      </c>
      <c r="I1" s="1" t="s">
        <v>70</v>
      </c>
      <c r="J1" s="1" t="s">
        <v>42</v>
      </c>
      <c r="K1" s="1" t="s">
        <v>65</v>
      </c>
    </row>
    <row r="2" spans="1:18" x14ac:dyDescent="0.35">
      <c r="A2" t="str">
        <f>B2&amp;LEFT(C2,4)&amp;"/"&amp;RIGHT(C2,2)</f>
        <v>Black African2020/21</v>
      </c>
      <c r="B2" t="s">
        <v>48</v>
      </c>
      <c r="C2" t="s">
        <v>93</v>
      </c>
      <c r="E2">
        <v>6</v>
      </c>
      <c r="F2">
        <v>0</v>
      </c>
      <c r="G2" t="s">
        <v>40</v>
      </c>
      <c r="H2" t="s">
        <v>69</v>
      </c>
      <c r="I2" t="s">
        <v>71</v>
      </c>
      <c r="J2">
        <v>16</v>
      </c>
      <c r="K2" t="s">
        <v>64</v>
      </c>
      <c r="M2" s="4" t="s">
        <v>66</v>
      </c>
      <c r="N2" s="23" t="s">
        <v>91</v>
      </c>
      <c r="O2" s="23" t="s">
        <v>35</v>
      </c>
      <c r="P2" s="5" t="s">
        <v>7</v>
      </c>
      <c r="Q2" s="5" t="s">
        <v>6</v>
      </c>
      <c r="R2" s="5" t="s">
        <v>5</v>
      </c>
    </row>
    <row r="3" spans="1:18" x14ac:dyDescent="0.35">
      <c r="A3" t="str">
        <f t="shared" ref="A3:A66" si="0">B3&amp;LEFT(C3,4)&amp;"/"&amp;RIGHT(C3,2)</f>
        <v>Black African2021/22</v>
      </c>
      <c r="B3" t="s">
        <v>48</v>
      </c>
      <c r="C3" t="s">
        <v>94</v>
      </c>
      <c r="D3">
        <v>23.760083393688781</v>
      </c>
      <c r="E3">
        <v>16</v>
      </c>
      <c r="F3">
        <v>0</v>
      </c>
      <c r="G3" t="s">
        <v>44</v>
      </c>
      <c r="I3" t="s">
        <v>71</v>
      </c>
      <c r="J3">
        <v>16</v>
      </c>
      <c r="K3">
        <v>23.760083393688781</v>
      </c>
      <c r="M3" t="s">
        <v>43</v>
      </c>
      <c r="N3" s="24">
        <f>VLOOKUP($M3,Table_14!$A:$F,6,FALSE)</f>
        <v>9.0302117630008834</v>
      </c>
      <c r="O3" s="24">
        <f>VLOOKUP($M3,Table_14!$A:$F,5,FALSE)</f>
        <v>6.4514481519426941</v>
      </c>
      <c r="P3" s="24">
        <f>VLOOKUP($M3,Table_14!$A:$F,4,FALSE)</f>
        <v>0.79200868663399615</v>
      </c>
      <c r="Q3" s="24">
        <f>VLOOKUP($M3,Table_14!$A:$F,3,FALSE)</f>
        <v>5.2412489246336067</v>
      </c>
      <c r="R3" s="24">
        <f>VLOOKUP($M3,Table_14!$A:$F,2,FALSE)</f>
        <v>19.77555420621589</v>
      </c>
    </row>
    <row r="4" spans="1:18" x14ac:dyDescent="0.35">
      <c r="A4" t="str">
        <f t="shared" si="0"/>
        <v>Black African2022/23</v>
      </c>
      <c r="B4" t="s">
        <v>48</v>
      </c>
      <c r="C4" t="s">
        <v>100</v>
      </c>
      <c r="D4">
        <v>-15.71787769780509</v>
      </c>
      <c r="E4">
        <v>44</v>
      </c>
      <c r="F4">
        <v>0</v>
      </c>
      <c r="G4" t="s">
        <v>44</v>
      </c>
      <c r="I4" t="s">
        <v>71</v>
      </c>
      <c r="J4">
        <v>16</v>
      </c>
      <c r="K4">
        <v>-15.71787769780509</v>
      </c>
      <c r="M4" t="s">
        <v>45</v>
      </c>
      <c r="N4" s="24">
        <f>VLOOKUP($M4,Table_14!$A:$F,6,FALSE)</f>
        <v>0.65377739975690941</v>
      </c>
      <c r="O4" s="24">
        <f>VLOOKUP($M4,Table_14!$A:$F,5,FALSE)</f>
        <v>-11.992856372663169</v>
      </c>
      <c r="P4" s="24">
        <f>VLOOKUP($M4,Table_14!$A:$F,4,FALSE)</f>
        <v>-2.8481476277908619</v>
      </c>
      <c r="Q4" s="24">
        <f>VLOOKUP($M4,Table_14!$A:$F,3,FALSE)</f>
        <v>-7.7072806662650146</v>
      </c>
      <c r="R4" s="24">
        <f>VLOOKUP($M4,Table_14!$A:$F,2,FALSE)</f>
        <v>-5.7311958627494102</v>
      </c>
    </row>
    <row r="5" spans="1:18" x14ac:dyDescent="0.35">
      <c r="A5" t="str">
        <f t="shared" si="0"/>
        <v>Black African2023/24</v>
      </c>
      <c r="B5" t="s">
        <v>48</v>
      </c>
      <c r="C5" t="s">
        <v>95</v>
      </c>
      <c r="D5">
        <v>5.7942930672943156</v>
      </c>
      <c r="E5">
        <v>128</v>
      </c>
      <c r="F5">
        <v>0</v>
      </c>
      <c r="G5" t="s">
        <v>44</v>
      </c>
      <c r="I5" t="s">
        <v>71</v>
      </c>
      <c r="J5">
        <v>16</v>
      </c>
      <c r="K5">
        <v>5.7942930672943156</v>
      </c>
      <c r="M5" t="s">
        <v>48</v>
      </c>
      <c r="N5" s="24">
        <f>VLOOKUP($M5,Table_14!$A:$F,6,FALSE)</f>
        <v>-2.580274623349275</v>
      </c>
      <c r="O5" s="24">
        <f>VLOOKUP($M5,Table_14!$A:$F,5,FALSE)</f>
        <v>5.7942930672943156</v>
      </c>
      <c r="P5" s="24">
        <f>VLOOKUP($M5,Table_14!$A:$F,4,FALSE)</f>
        <v>-15.71787769780509</v>
      </c>
      <c r="Q5" s="24">
        <f>VLOOKUP($M5,Table_14!$A:$F,3,FALSE)</f>
        <v>23.760083393688781</v>
      </c>
      <c r="R5" s="24" t="str">
        <f>VLOOKUP($M5,Table_14!$A:$F,2,FALSE)</f>
        <v>[c]</v>
      </c>
    </row>
    <row r="6" spans="1:18" x14ac:dyDescent="0.35">
      <c r="A6" t="str">
        <f t="shared" si="0"/>
        <v>Black African2024/25</v>
      </c>
      <c r="B6" t="s">
        <v>48</v>
      </c>
      <c r="C6" t="s">
        <v>96</v>
      </c>
      <c r="D6">
        <v>-2.580274623349275</v>
      </c>
      <c r="E6">
        <v>68</v>
      </c>
      <c r="F6">
        <v>0</v>
      </c>
      <c r="G6" t="s">
        <v>44</v>
      </c>
      <c r="I6" t="s">
        <v>71</v>
      </c>
      <c r="J6">
        <v>16</v>
      </c>
      <c r="K6">
        <v>-2.580274623349275</v>
      </c>
      <c r="M6" t="s">
        <v>49</v>
      </c>
      <c r="N6" s="24">
        <f>VLOOKUP($M6,Table_14!$A:$F,6,FALSE)</f>
        <v>-7.0072174422009361</v>
      </c>
      <c r="O6" s="24">
        <f>VLOOKUP($M6,Table_14!$A:$F,5,FALSE)</f>
        <v>-4.0102853972639636</v>
      </c>
      <c r="P6" s="24">
        <f>VLOOKUP($M6,Table_14!$A:$F,4,FALSE)</f>
        <v>-22.978866288136029</v>
      </c>
      <c r="Q6" s="24" t="str">
        <f>VLOOKUP($M6,Table_14!$A:$F,3,FALSE)</f>
        <v>[c]</v>
      </c>
      <c r="R6" s="24" t="str">
        <f>VLOOKUP($M6,Table_14!$A:$F,2,FALSE)</f>
        <v>[c]</v>
      </c>
    </row>
    <row r="7" spans="1:18" x14ac:dyDescent="0.35">
      <c r="A7" t="str">
        <f t="shared" si="0"/>
        <v>Any other Asian background2020/21</v>
      </c>
      <c r="B7" t="s">
        <v>50</v>
      </c>
      <c r="C7" t="s">
        <v>93</v>
      </c>
      <c r="D7">
        <v>-10.866467763617459</v>
      </c>
      <c r="E7">
        <v>11</v>
      </c>
      <c r="F7">
        <v>0</v>
      </c>
      <c r="G7" t="s">
        <v>44</v>
      </c>
      <c r="I7" t="s">
        <v>38</v>
      </c>
      <c r="J7">
        <v>14</v>
      </c>
      <c r="K7" t="s">
        <v>74</v>
      </c>
      <c r="M7" t="s">
        <v>55</v>
      </c>
      <c r="N7" s="24">
        <f>VLOOKUP($M7,Table_14!$A:$F,6,FALSE)</f>
        <v>16.638419840797521</v>
      </c>
      <c r="O7" s="24">
        <f>VLOOKUP($M7,Table_14!$A:$F,5,FALSE)</f>
        <v>10.70673528832161</v>
      </c>
      <c r="P7" s="24">
        <f>VLOOKUP($M7,Table_14!$A:$F,4,FALSE)</f>
        <v>12.732721167766099</v>
      </c>
      <c r="Q7" s="24">
        <f>VLOOKUP($M7,Table_14!$A:$F,3,FALSE)</f>
        <v>21.976806953320661</v>
      </c>
      <c r="R7" s="24">
        <f>VLOOKUP($M7,Table_14!$A:$F,2,FALSE)</f>
        <v>29.619978131609152</v>
      </c>
    </row>
    <row r="8" spans="1:18" x14ac:dyDescent="0.35">
      <c r="A8" t="str">
        <f t="shared" si="0"/>
        <v>Any other Asian background2021/22</v>
      </c>
      <c r="B8" t="s">
        <v>50</v>
      </c>
      <c r="C8" t="s">
        <v>94</v>
      </c>
      <c r="D8">
        <v>3.838374126630947</v>
      </c>
      <c r="E8">
        <v>22</v>
      </c>
      <c r="F8">
        <v>0</v>
      </c>
      <c r="G8" t="s">
        <v>44</v>
      </c>
      <c r="I8" t="s">
        <v>38</v>
      </c>
      <c r="J8">
        <v>14</v>
      </c>
      <c r="K8" t="s">
        <v>74</v>
      </c>
      <c r="M8" s="3" t="s">
        <v>58</v>
      </c>
      <c r="N8" s="24">
        <f>VLOOKUP($M8,Table_14!$A:$F,6,FALSE)</f>
        <v>25.987914875460259</v>
      </c>
      <c r="O8" s="24">
        <f>VLOOKUP($M8,Table_14!$A:$F,5,FALSE)</f>
        <v>16.386614975747449</v>
      </c>
      <c r="P8" s="24">
        <f>VLOOKUP($M8,Table_14!$A:$F,4,FALSE)</f>
        <v>13.606821585271639</v>
      </c>
      <c r="Q8" s="24">
        <f>VLOOKUP($M8,Table_14!$A:$F,3,FALSE)</f>
        <v>19.157376366539051</v>
      </c>
      <c r="R8" s="24">
        <f>VLOOKUP($M8,Table_14!$A:$F,2,FALSE)</f>
        <v>35.629055547784027</v>
      </c>
    </row>
    <row r="9" spans="1:18" x14ac:dyDescent="0.35">
      <c r="A9" t="str">
        <f t="shared" si="0"/>
        <v>Any other Asian background2022/23</v>
      </c>
      <c r="B9" t="s">
        <v>50</v>
      </c>
      <c r="C9" t="s">
        <v>100</v>
      </c>
      <c r="D9">
        <v>1.6475357001219519</v>
      </c>
      <c r="E9">
        <v>27</v>
      </c>
      <c r="F9">
        <v>0</v>
      </c>
      <c r="G9" t="s">
        <v>44</v>
      </c>
      <c r="I9" t="s">
        <v>38</v>
      </c>
      <c r="J9">
        <v>14</v>
      </c>
      <c r="K9" t="s">
        <v>74</v>
      </c>
      <c r="M9" s="3" t="s">
        <v>60</v>
      </c>
      <c r="N9" s="24">
        <f>VLOOKUP($M9,Table_14!$A:$F,6,FALSE)</f>
        <v>-54.898417291512871</v>
      </c>
      <c r="O9" s="24">
        <f>VLOOKUP($M9,Table_14!$A:$F,5,FALSE)</f>
        <v>-47.309027176377761</v>
      </c>
      <c r="P9" s="24">
        <f>VLOOKUP($M9,Table_14!$A:$F,4,FALSE)</f>
        <v>-46.096170213891938</v>
      </c>
      <c r="Q9" s="24" t="str">
        <f>VLOOKUP($M9,Table_14!$A:$F,3,FALSE)</f>
        <v>[c]</v>
      </c>
      <c r="R9" s="24" t="str">
        <f>VLOOKUP($M9,Table_14!$A:$F,2,FALSE)</f>
        <v>[c]</v>
      </c>
    </row>
    <row r="10" spans="1:18" x14ac:dyDescent="0.35">
      <c r="A10" t="str">
        <f t="shared" si="0"/>
        <v>Any other Asian background2023/24</v>
      </c>
      <c r="B10" t="s">
        <v>50</v>
      </c>
      <c r="C10" t="s">
        <v>95</v>
      </c>
      <c r="D10">
        <v>-1.412551439920916</v>
      </c>
      <c r="E10">
        <v>66</v>
      </c>
      <c r="F10">
        <v>0</v>
      </c>
      <c r="G10" t="s">
        <v>44</v>
      </c>
      <c r="I10" t="s">
        <v>38</v>
      </c>
      <c r="J10">
        <v>14</v>
      </c>
      <c r="K10" t="s">
        <v>74</v>
      </c>
      <c r="M10" s="3" t="s">
        <v>62</v>
      </c>
      <c r="N10" s="24">
        <f>VLOOKUP($M10,Table_14!$A:$F,6,FALSE)</f>
        <v>13.814728347953521</v>
      </c>
      <c r="O10" s="24">
        <f>VLOOKUP($M10,Table_14!$A:$F,5,FALSE)</f>
        <v>2.790959019416853</v>
      </c>
      <c r="P10" s="24">
        <f>VLOOKUP($M10,Table_14!$A:$F,4,FALSE)</f>
        <v>0</v>
      </c>
      <c r="Q10" s="24">
        <f>VLOOKUP($M10,Table_14!$A:$F,3,FALSE)</f>
        <v>7.3123510242955616</v>
      </c>
      <c r="R10" s="24">
        <f>VLOOKUP($M10,Table_14!$A:$F,2,FALSE)</f>
        <v>13.361211351414809</v>
      </c>
    </row>
    <row r="11" spans="1:18" x14ac:dyDescent="0.35">
      <c r="A11" t="str">
        <f t="shared" si="0"/>
        <v>Any other Asian background2024/25</v>
      </c>
      <c r="B11" t="s">
        <v>50</v>
      </c>
      <c r="C11" t="s">
        <v>96</v>
      </c>
      <c r="D11">
        <v>7.2503014640062906</v>
      </c>
      <c r="E11">
        <v>29</v>
      </c>
      <c r="F11">
        <v>0</v>
      </c>
      <c r="G11" t="s">
        <v>44</v>
      </c>
      <c r="I11" t="s">
        <v>38</v>
      </c>
      <c r="J11">
        <v>14</v>
      </c>
      <c r="K11" t="s">
        <v>74</v>
      </c>
    </row>
    <row r="12" spans="1:18" x14ac:dyDescent="0.35">
      <c r="A12" t="str">
        <f t="shared" si="0"/>
        <v>Any other Black background2020/21</v>
      </c>
      <c r="B12" t="s">
        <v>47</v>
      </c>
      <c r="C12" t="s">
        <v>93</v>
      </c>
      <c r="E12">
        <v>3</v>
      </c>
      <c r="F12">
        <v>0</v>
      </c>
      <c r="G12" t="s">
        <v>40</v>
      </c>
      <c r="H12" t="s">
        <v>69</v>
      </c>
      <c r="I12" t="s">
        <v>38</v>
      </c>
      <c r="J12">
        <v>17</v>
      </c>
      <c r="K12" t="s">
        <v>74</v>
      </c>
    </row>
    <row r="13" spans="1:18" x14ac:dyDescent="0.35">
      <c r="A13" t="str">
        <f t="shared" si="0"/>
        <v>Any other Black background2021/22</v>
      </c>
      <c r="B13" t="s">
        <v>47</v>
      </c>
      <c r="C13" t="s">
        <v>94</v>
      </c>
      <c r="E13">
        <v>6</v>
      </c>
      <c r="F13">
        <v>0</v>
      </c>
      <c r="G13" t="s">
        <v>40</v>
      </c>
      <c r="H13" t="s">
        <v>69</v>
      </c>
      <c r="I13" t="s">
        <v>38</v>
      </c>
      <c r="J13">
        <v>17</v>
      </c>
      <c r="K13" t="s">
        <v>74</v>
      </c>
    </row>
    <row r="14" spans="1:18" x14ac:dyDescent="0.35">
      <c r="A14" t="str">
        <f t="shared" si="0"/>
        <v>Any other Black background2022/23</v>
      </c>
      <c r="B14" t="s">
        <v>47</v>
      </c>
      <c r="C14" t="s">
        <v>100</v>
      </c>
      <c r="E14">
        <v>8</v>
      </c>
      <c r="F14">
        <v>0</v>
      </c>
      <c r="G14" t="s">
        <v>40</v>
      </c>
      <c r="H14" t="s">
        <v>69</v>
      </c>
      <c r="I14" t="s">
        <v>38</v>
      </c>
      <c r="J14">
        <v>17</v>
      </c>
      <c r="K14" t="s">
        <v>74</v>
      </c>
    </row>
    <row r="15" spans="1:18" x14ac:dyDescent="0.35">
      <c r="A15" t="str">
        <f t="shared" si="0"/>
        <v>Any other Black background2023/24</v>
      </c>
      <c r="B15" t="s">
        <v>47</v>
      </c>
      <c r="C15" t="s">
        <v>95</v>
      </c>
      <c r="D15">
        <v>-36.374165990853427</v>
      </c>
      <c r="E15">
        <v>16</v>
      </c>
      <c r="F15">
        <v>0</v>
      </c>
      <c r="G15" t="s">
        <v>44</v>
      </c>
      <c r="I15" t="s">
        <v>38</v>
      </c>
      <c r="J15">
        <v>17</v>
      </c>
      <c r="K15" t="s">
        <v>74</v>
      </c>
    </row>
    <row r="16" spans="1:18" x14ac:dyDescent="0.35">
      <c r="A16" t="str">
        <f t="shared" si="0"/>
        <v>Any other Black background2024/25</v>
      </c>
      <c r="B16" t="s">
        <v>47</v>
      </c>
      <c r="C16" t="s">
        <v>96</v>
      </c>
      <c r="E16">
        <v>7</v>
      </c>
      <c r="F16">
        <v>0</v>
      </c>
      <c r="G16" t="s">
        <v>40</v>
      </c>
      <c r="H16" t="s">
        <v>69</v>
      </c>
      <c r="I16" t="s">
        <v>38</v>
      </c>
      <c r="J16">
        <v>17</v>
      </c>
      <c r="K16" t="s">
        <v>74</v>
      </c>
    </row>
    <row r="17" spans="1:11" x14ac:dyDescent="0.35">
      <c r="A17" t="str">
        <f t="shared" si="0"/>
        <v>Any other Mixed background2020/21</v>
      </c>
      <c r="B17" t="s">
        <v>54</v>
      </c>
      <c r="C17" t="s">
        <v>93</v>
      </c>
      <c r="D17">
        <v>17.181301036598398</v>
      </c>
      <c r="E17">
        <v>285</v>
      </c>
      <c r="F17">
        <v>0</v>
      </c>
      <c r="G17" t="s">
        <v>44</v>
      </c>
      <c r="I17" t="s">
        <v>38</v>
      </c>
      <c r="J17">
        <v>10</v>
      </c>
      <c r="K17" t="s">
        <v>74</v>
      </c>
    </row>
    <row r="18" spans="1:11" x14ac:dyDescent="0.35">
      <c r="A18" t="str">
        <f t="shared" si="0"/>
        <v>Any other Mixed background2021/22</v>
      </c>
      <c r="B18" t="s">
        <v>54</v>
      </c>
      <c r="C18" t="s">
        <v>94</v>
      </c>
      <c r="D18">
        <v>11.85767241883614</v>
      </c>
      <c r="E18">
        <v>433</v>
      </c>
      <c r="F18">
        <v>0</v>
      </c>
      <c r="G18" t="s">
        <v>44</v>
      </c>
      <c r="I18" t="s">
        <v>38</v>
      </c>
      <c r="J18">
        <v>10</v>
      </c>
      <c r="K18" t="s">
        <v>74</v>
      </c>
    </row>
    <row r="19" spans="1:11" x14ac:dyDescent="0.35">
      <c r="A19" t="str">
        <f t="shared" si="0"/>
        <v>Any other Mixed background2022/23</v>
      </c>
      <c r="B19" t="s">
        <v>54</v>
      </c>
      <c r="C19" t="s">
        <v>100</v>
      </c>
      <c r="D19">
        <v>-0.1128802617246456</v>
      </c>
      <c r="E19">
        <v>458</v>
      </c>
      <c r="F19">
        <v>0</v>
      </c>
      <c r="G19" t="s">
        <v>44</v>
      </c>
      <c r="I19" t="s">
        <v>38</v>
      </c>
      <c r="J19">
        <v>10</v>
      </c>
      <c r="K19" t="s">
        <v>74</v>
      </c>
    </row>
    <row r="20" spans="1:11" x14ac:dyDescent="0.35">
      <c r="A20" t="str">
        <f t="shared" si="0"/>
        <v>Any other Mixed background2023/24</v>
      </c>
      <c r="B20" t="s">
        <v>54</v>
      </c>
      <c r="C20" t="s">
        <v>95</v>
      </c>
      <c r="D20">
        <v>1.639065801060007</v>
      </c>
      <c r="E20">
        <v>1014</v>
      </c>
      <c r="F20">
        <v>0</v>
      </c>
      <c r="G20" t="s">
        <v>44</v>
      </c>
      <c r="I20" t="s">
        <v>38</v>
      </c>
      <c r="J20">
        <v>10</v>
      </c>
      <c r="K20" t="s">
        <v>74</v>
      </c>
    </row>
    <row r="21" spans="1:11" x14ac:dyDescent="0.35">
      <c r="A21" t="str">
        <f t="shared" si="0"/>
        <v>Any other Mixed background2024/25</v>
      </c>
      <c r="B21" t="s">
        <v>54</v>
      </c>
      <c r="C21" t="s">
        <v>96</v>
      </c>
      <c r="D21">
        <v>16.539715001497878</v>
      </c>
      <c r="E21">
        <v>531</v>
      </c>
      <c r="F21">
        <v>0</v>
      </c>
      <c r="G21" t="s">
        <v>44</v>
      </c>
      <c r="I21" t="s">
        <v>38</v>
      </c>
      <c r="J21">
        <v>10</v>
      </c>
      <c r="K21" t="s">
        <v>74</v>
      </c>
    </row>
    <row r="22" spans="1:11" x14ac:dyDescent="0.35">
      <c r="A22" t="str">
        <f t="shared" si="0"/>
        <v>Any other White background2020/21</v>
      </c>
      <c r="B22" t="s">
        <v>58</v>
      </c>
      <c r="C22" t="s">
        <v>93</v>
      </c>
      <c r="D22">
        <v>35.629055547784027</v>
      </c>
      <c r="E22">
        <v>395</v>
      </c>
      <c r="F22">
        <v>0</v>
      </c>
      <c r="G22" t="s">
        <v>44</v>
      </c>
      <c r="I22" t="s">
        <v>71</v>
      </c>
      <c r="J22">
        <v>6</v>
      </c>
      <c r="K22">
        <v>35.629055547784027</v>
      </c>
    </row>
    <row r="23" spans="1:11" x14ac:dyDescent="0.35">
      <c r="A23" t="str">
        <f t="shared" si="0"/>
        <v>Any other White background2021/22</v>
      </c>
      <c r="B23" t="s">
        <v>58</v>
      </c>
      <c r="C23" t="s">
        <v>94</v>
      </c>
      <c r="D23">
        <v>19.157376366539051</v>
      </c>
      <c r="E23">
        <v>594</v>
      </c>
      <c r="F23">
        <v>0</v>
      </c>
      <c r="G23" t="s">
        <v>44</v>
      </c>
      <c r="I23" t="s">
        <v>71</v>
      </c>
      <c r="J23">
        <v>6</v>
      </c>
      <c r="K23">
        <v>19.157376366539051</v>
      </c>
    </row>
    <row r="24" spans="1:11" x14ac:dyDescent="0.35">
      <c r="A24" t="str">
        <f t="shared" si="0"/>
        <v>Any other White background2022/23</v>
      </c>
      <c r="B24" t="s">
        <v>58</v>
      </c>
      <c r="C24" t="s">
        <v>100</v>
      </c>
      <c r="D24">
        <v>13.606821585271639</v>
      </c>
      <c r="E24">
        <v>622</v>
      </c>
      <c r="F24">
        <v>0</v>
      </c>
      <c r="G24" t="s">
        <v>44</v>
      </c>
      <c r="I24" t="s">
        <v>71</v>
      </c>
      <c r="J24">
        <v>6</v>
      </c>
      <c r="K24">
        <v>13.606821585271639</v>
      </c>
    </row>
    <row r="25" spans="1:11" x14ac:dyDescent="0.35">
      <c r="A25" t="str">
        <f t="shared" si="0"/>
        <v>Any other White background2023/24</v>
      </c>
      <c r="B25" t="s">
        <v>58</v>
      </c>
      <c r="C25" t="s">
        <v>95</v>
      </c>
      <c r="D25">
        <v>16.386614975747449</v>
      </c>
      <c r="E25">
        <v>1152</v>
      </c>
      <c r="F25">
        <v>0</v>
      </c>
      <c r="G25" t="s">
        <v>44</v>
      </c>
      <c r="I25" t="s">
        <v>71</v>
      </c>
      <c r="J25">
        <v>6</v>
      </c>
      <c r="K25">
        <v>16.386614975747449</v>
      </c>
    </row>
    <row r="26" spans="1:11" x14ac:dyDescent="0.35">
      <c r="A26" t="str">
        <f t="shared" si="0"/>
        <v>Any other White background2024/25</v>
      </c>
      <c r="B26" t="s">
        <v>58</v>
      </c>
      <c r="C26" t="s">
        <v>96</v>
      </c>
      <c r="D26">
        <v>25.987914875460259</v>
      </c>
      <c r="E26">
        <v>596</v>
      </c>
      <c r="F26">
        <v>0</v>
      </c>
      <c r="G26" t="s">
        <v>44</v>
      </c>
      <c r="I26" t="s">
        <v>71</v>
      </c>
      <c r="J26">
        <v>6</v>
      </c>
      <c r="K26">
        <v>25.987914875460259</v>
      </c>
    </row>
    <row r="27" spans="1:11" x14ac:dyDescent="0.35">
      <c r="A27" t="str">
        <f t="shared" si="0"/>
        <v>Any other ethnic background2020/21</v>
      </c>
      <c r="B27" t="s">
        <v>45</v>
      </c>
      <c r="C27" t="s">
        <v>93</v>
      </c>
      <c r="D27">
        <v>-5.7311958627494102</v>
      </c>
      <c r="E27">
        <v>49</v>
      </c>
      <c r="F27">
        <v>0</v>
      </c>
      <c r="G27" t="s">
        <v>44</v>
      </c>
      <c r="I27" t="s">
        <v>71</v>
      </c>
      <c r="J27">
        <v>19</v>
      </c>
      <c r="K27">
        <v>-5.7311958627494102</v>
      </c>
    </row>
    <row r="28" spans="1:11" x14ac:dyDescent="0.35">
      <c r="A28" t="str">
        <f t="shared" si="0"/>
        <v>Any other ethnic background2021/22</v>
      </c>
      <c r="B28" t="s">
        <v>45</v>
      </c>
      <c r="C28" t="s">
        <v>94</v>
      </c>
      <c r="D28">
        <v>-7.7072806662650146</v>
      </c>
      <c r="E28">
        <v>86</v>
      </c>
      <c r="F28">
        <v>0</v>
      </c>
      <c r="G28" t="s">
        <v>44</v>
      </c>
      <c r="I28" t="s">
        <v>71</v>
      </c>
      <c r="J28">
        <v>19</v>
      </c>
      <c r="K28">
        <v>-7.7072806662650146</v>
      </c>
    </row>
    <row r="29" spans="1:11" x14ac:dyDescent="0.35">
      <c r="A29" t="str">
        <f t="shared" si="0"/>
        <v>Any other ethnic background2022/23</v>
      </c>
      <c r="B29" t="s">
        <v>45</v>
      </c>
      <c r="C29" t="s">
        <v>100</v>
      </c>
      <c r="D29">
        <v>-2.8481476277908619</v>
      </c>
      <c r="E29">
        <v>84</v>
      </c>
      <c r="F29">
        <v>0</v>
      </c>
      <c r="G29" t="s">
        <v>44</v>
      </c>
      <c r="I29" t="s">
        <v>71</v>
      </c>
      <c r="J29">
        <v>19</v>
      </c>
      <c r="K29">
        <v>-2.8481476277908619</v>
      </c>
    </row>
    <row r="30" spans="1:11" x14ac:dyDescent="0.35">
      <c r="A30" t="str">
        <f t="shared" si="0"/>
        <v>Any other ethnic background2023/24</v>
      </c>
      <c r="B30" t="s">
        <v>45</v>
      </c>
      <c r="C30" t="s">
        <v>95</v>
      </c>
      <c r="D30">
        <v>-11.992856372663169</v>
      </c>
      <c r="E30">
        <v>220</v>
      </c>
      <c r="F30">
        <v>0</v>
      </c>
      <c r="G30" t="s">
        <v>44</v>
      </c>
      <c r="I30" t="s">
        <v>71</v>
      </c>
      <c r="J30">
        <v>19</v>
      </c>
      <c r="K30">
        <v>-11.992856372663169</v>
      </c>
    </row>
    <row r="31" spans="1:11" x14ac:dyDescent="0.35">
      <c r="A31" t="str">
        <f t="shared" si="0"/>
        <v>Any other ethnic background2024/25</v>
      </c>
      <c r="B31" t="s">
        <v>45</v>
      </c>
      <c r="C31" t="s">
        <v>96</v>
      </c>
      <c r="D31">
        <v>0.65377739975690941</v>
      </c>
      <c r="E31">
        <v>108</v>
      </c>
      <c r="F31">
        <v>0</v>
      </c>
      <c r="G31" t="s">
        <v>44</v>
      </c>
      <c r="I31" t="s">
        <v>71</v>
      </c>
      <c r="J31">
        <v>19</v>
      </c>
      <c r="K31">
        <v>0.65377739975690941</v>
      </c>
    </row>
    <row r="32" spans="1:11" x14ac:dyDescent="0.35">
      <c r="A32" t="str">
        <f t="shared" si="0"/>
        <v>Bangladeshi2020/21</v>
      </c>
      <c r="B32" t="s">
        <v>51</v>
      </c>
      <c r="C32" t="s">
        <v>93</v>
      </c>
      <c r="E32">
        <v>10</v>
      </c>
      <c r="F32">
        <v>0</v>
      </c>
      <c r="G32" t="s">
        <v>40</v>
      </c>
      <c r="H32" t="s">
        <v>69</v>
      </c>
      <c r="I32" t="s">
        <v>38</v>
      </c>
      <c r="J32">
        <v>13</v>
      </c>
      <c r="K32" t="s">
        <v>74</v>
      </c>
    </row>
    <row r="33" spans="1:11" x14ac:dyDescent="0.35">
      <c r="A33" t="str">
        <f t="shared" si="0"/>
        <v>Bangladeshi2021/22</v>
      </c>
      <c r="B33" t="s">
        <v>51</v>
      </c>
      <c r="C33" t="s">
        <v>94</v>
      </c>
      <c r="D33">
        <v>8.6670032192416002</v>
      </c>
      <c r="E33">
        <v>19</v>
      </c>
      <c r="F33">
        <v>0</v>
      </c>
      <c r="G33" t="s">
        <v>44</v>
      </c>
      <c r="I33" t="s">
        <v>38</v>
      </c>
      <c r="J33">
        <v>13</v>
      </c>
      <c r="K33" t="s">
        <v>74</v>
      </c>
    </row>
    <row r="34" spans="1:11" x14ac:dyDescent="0.35">
      <c r="A34" t="str">
        <f t="shared" si="0"/>
        <v>Bangladeshi2022/23</v>
      </c>
      <c r="B34" t="s">
        <v>51</v>
      </c>
      <c r="C34" t="s">
        <v>100</v>
      </c>
      <c r="D34">
        <v>-9.5725957468108529</v>
      </c>
      <c r="E34">
        <v>20</v>
      </c>
      <c r="F34">
        <v>0</v>
      </c>
      <c r="G34" t="s">
        <v>44</v>
      </c>
      <c r="I34" t="s">
        <v>38</v>
      </c>
      <c r="J34">
        <v>13</v>
      </c>
      <c r="K34" t="s">
        <v>74</v>
      </c>
    </row>
    <row r="35" spans="1:11" x14ac:dyDescent="0.35">
      <c r="A35" t="str">
        <f t="shared" si="0"/>
        <v>Bangladeshi2023/24</v>
      </c>
      <c r="B35" t="s">
        <v>51</v>
      </c>
      <c r="C35" t="s">
        <v>95</v>
      </c>
      <c r="D35">
        <v>1.711672329771492</v>
      </c>
      <c r="E35">
        <v>40</v>
      </c>
      <c r="F35">
        <v>0</v>
      </c>
      <c r="G35" t="s">
        <v>44</v>
      </c>
      <c r="I35" t="s">
        <v>38</v>
      </c>
      <c r="J35">
        <v>13</v>
      </c>
      <c r="K35" t="s">
        <v>74</v>
      </c>
    </row>
    <row r="36" spans="1:11" x14ac:dyDescent="0.35">
      <c r="A36" t="str">
        <f t="shared" si="0"/>
        <v>Bangladeshi2024/25</v>
      </c>
      <c r="B36" t="s">
        <v>51</v>
      </c>
      <c r="C36" t="s">
        <v>96</v>
      </c>
      <c r="D36">
        <v>-4.0179599200596554</v>
      </c>
      <c r="E36">
        <v>20</v>
      </c>
      <c r="F36">
        <v>0</v>
      </c>
      <c r="G36" t="s">
        <v>44</v>
      </c>
      <c r="I36" t="s">
        <v>38</v>
      </c>
      <c r="J36">
        <v>13</v>
      </c>
      <c r="K36" t="s">
        <v>74</v>
      </c>
    </row>
    <row r="37" spans="1:11" x14ac:dyDescent="0.35">
      <c r="A37" t="str">
        <f t="shared" si="0"/>
        <v>Black Caribbean2020/21</v>
      </c>
      <c r="B37" t="s">
        <v>49</v>
      </c>
      <c r="C37" t="s">
        <v>93</v>
      </c>
      <c r="E37">
        <v>5</v>
      </c>
      <c r="F37">
        <v>0</v>
      </c>
      <c r="G37" t="s">
        <v>40</v>
      </c>
      <c r="H37" t="s">
        <v>69</v>
      </c>
      <c r="I37" t="s">
        <v>71</v>
      </c>
      <c r="J37">
        <v>15</v>
      </c>
      <c r="K37" t="s">
        <v>64</v>
      </c>
    </row>
    <row r="38" spans="1:11" x14ac:dyDescent="0.35">
      <c r="A38" t="str">
        <f t="shared" si="0"/>
        <v>Black Caribbean2021/22</v>
      </c>
      <c r="B38" t="s">
        <v>49</v>
      </c>
      <c r="C38" t="s">
        <v>94</v>
      </c>
      <c r="E38">
        <v>8</v>
      </c>
      <c r="F38">
        <v>0</v>
      </c>
      <c r="G38" t="s">
        <v>40</v>
      </c>
      <c r="H38" t="s">
        <v>69</v>
      </c>
      <c r="I38" t="s">
        <v>71</v>
      </c>
      <c r="J38">
        <v>15</v>
      </c>
      <c r="K38" t="s">
        <v>64</v>
      </c>
    </row>
    <row r="39" spans="1:11" x14ac:dyDescent="0.35">
      <c r="A39" t="str">
        <f t="shared" si="0"/>
        <v>Black Caribbean2022/23</v>
      </c>
      <c r="B39" t="s">
        <v>49</v>
      </c>
      <c r="C39" t="s">
        <v>100</v>
      </c>
      <c r="D39">
        <v>-22.978866288136029</v>
      </c>
      <c r="E39">
        <v>11</v>
      </c>
      <c r="F39">
        <v>0</v>
      </c>
      <c r="G39" t="s">
        <v>44</v>
      </c>
      <c r="I39" t="s">
        <v>71</v>
      </c>
      <c r="J39">
        <v>15</v>
      </c>
      <c r="K39">
        <v>-22.978866288136029</v>
      </c>
    </row>
    <row r="40" spans="1:11" x14ac:dyDescent="0.35">
      <c r="A40" t="str">
        <f t="shared" si="0"/>
        <v>Black Caribbean2023/24</v>
      </c>
      <c r="B40" t="s">
        <v>49</v>
      </c>
      <c r="C40" t="s">
        <v>95</v>
      </c>
      <c r="D40">
        <v>-4.0102853972639636</v>
      </c>
      <c r="E40">
        <v>20</v>
      </c>
      <c r="F40">
        <v>0</v>
      </c>
      <c r="G40" t="s">
        <v>44</v>
      </c>
      <c r="I40" t="s">
        <v>71</v>
      </c>
      <c r="J40">
        <v>15</v>
      </c>
      <c r="K40">
        <v>-4.0102853972639636</v>
      </c>
    </row>
    <row r="41" spans="1:11" x14ac:dyDescent="0.35">
      <c r="A41" t="str">
        <f t="shared" si="0"/>
        <v>Black Caribbean2024/25</v>
      </c>
      <c r="B41" t="s">
        <v>49</v>
      </c>
      <c r="C41" t="s">
        <v>96</v>
      </c>
      <c r="D41">
        <v>-7.0072174422009361</v>
      </c>
      <c r="E41">
        <v>13</v>
      </c>
      <c r="F41">
        <v>0</v>
      </c>
      <c r="G41" t="s">
        <v>44</v>
      </c>
      <c r="I41" t="s">
        <v>71</v>
      </c>
      <c r="J41">
        <v>15</v>
      </c>
      <c r="K41">
        <v>-7.0072174422009361</v>
      </c>
    </row>
    <row r="42" spans="1:11" x14ac:dyDescent="0.35">
      <c r="A42" t="str">
        <f t="shared" si="0"/>
        <v>Chinese2020/21</v>
      </c>
      <c r="B42" t="s">
        <v>46</v>
      </c>
      <c r="C42" t="s">
        <v>93</v>
      </c>
      <c r="D42">
        <v>2.6324277234574551</v>
      </c>
      <c r="E42">
        <v>11</v>
      </c>
      <c r="F42">
        <v>0</v>
      </c>
      <c r="G42" t="s">
        <v>44</v>
      </c>
      <c r="I42" t="s">
        <v>38</v>
      </c>
      <c r="J42">
        <v>18</v>
      </c>
      <c r="K42" t="s">
        <v>74</v>
      </c>
    </row>
    <row r="43" spans="1:11" x14ac:dyDescent="0.35">
      <c r="A43" t="str">
        <f t="shared" si="0"/>
        <v>Chinese2021/22</v>
      </c>
      <c r="B43" t="s">
        <v>46</v>
      </c>
      <c r="C43" t="s">
        <v>94</v>
      </c>
      <c r="E43">
        <v>10</v>
      </c>
      <c r="F43">
        <v>0</v>
      </c>
      <c r="G43" t="s">
        <v>40</v>
      </c>
      <c r="H43" t="s">
        <v>69</v>
      </c>
      <c r="I43" t="s">
        <v>38</v>
      </c>
      <c r="J43">
        <v>18</v>
      </c>
      <c r="K43" t="s">
        <v>74</v>
      </c>
    </row>
    <row r="44" spans="1:11" x14ac:dyDescent="0.35">
      <c r="A44" t="str">
        <f t="shared" si="0"/>
        <v>Chinese2022/23</v>
      </c>
      <c r="B44" t="s">
        <v>46</v>
      </c>
      <c r="C44" t="s">
        <v>100</v>
      </c>
      <c r="D44">
        <v>-9.301402721534263</v>
      </c>
      <c r="E44">
        <v>15</v>
      </c>
      <c r="F44">
        <v>0</v>
      </c>
      <c r="G44" t="s">
        <v>44</v>
      </c>
      <c r="I44" t="s">
        <v>38</v>
      </c>
      <c r="J44">
        <v>18</v>
      </c>
      <c r="K44" t="s">
        <v>74</v>
      </c>
    </row>
    <row r="45" spans="1:11" x14ac:dyDescent="0.35">
      <c r="A45" t="str">
        <f t="shared" si="0"/>
        <v>Chinese2023/24</v>
      </c>
      <c r="B45" t="s">
        <v>46</v>
      </c>
      <c r="C45" t="s">
        <v>95</v>
      </c>
      <c r="D45">
        <v>1.0678614379357989</v>
      </c>
      <c r="E45">
        <v>36</v>
      </c>
      <c r="F45">
        <v>0</v>
      </c>
      <c r="G45" t="s">
        <v>44</v>
      </c>
      <c r="I45" t="s">
        <v>38</v>
      </c>
      <c r="J45">
        <v>18</v>
      </c>
      <c r="K45" t="s">
        <v>74</v>
      </c>
    </row>
    <row r="46" spans="1:11" x14ac:dyDescent="0.35">
      <c r="A46" t="str">
        <f t="shared" si="0"/>
        <v>Chinese2024/25</v>
      </c>
      <c r="B46" t="s">
        <v>46</v>
      </c>
      <c r="C46" t="s">
        <v>96</v>
      </c>
      <c r="D46">
        <v>-10.43739366103031</v>
      </c>
      <c r="E46">
        <v>15</v>
      </c>
      <c r="F46">
        <v>0</v>
      </c>
      <c r="G46" t="s">
        <v>44</v>
      </c>
      <c r="I46" t="s">
        <v>38</v>
      </c>
      <c r="J46">
        <v>18</v>
      </c>
      <c r="K46" t="s">
        <v>74</v>
      </c>
    </row>
    <row r="47" spans="1:11" x14ac:dyDescent="0.35">
      <c r="A47" t="str">
        <f t="shared" si="0"/>
        <v>Gypsy2020/21</v>
      </c>
      <c r="B47" t="s">
        <v>60</v>
      </c>
      <c r="C47" t="s">
        <v>93</v>
      </c>
      <c r="E47">
        <v>4</v>
      </c>
      <c r="F47">
        <v>0</v>
      </c>
      <c r="G47" t="s">
        <v>40</v>
      </c>
      <c r="H47" t="s">
        <v>69</v>
      </c>
      <c r="I47" t="s">
        <v>71</v>
      </c>
      <c r="J47">
        <v>4</v>
      </c>
      <c r="K47" t="s">
        <v>64</v>
      </c>
    </row>
    <row r="48" spans="1:11" x14ac:dyDescent="0.35">
      <c r="A48" t="str">
        <f t="shared" si="0"/>
        <v>Gypsy2021/22</v>
      </c>
      <c r="B48" t="s">
        <v>60</v>
      </c>
      <c r="C48" t="s">
        <v>94</v>
      </c>
      <c r="E48">
        <v>10</v>
      </c>
      <c r="F48">
        <v>0</v>
      </c>
      <c r="G48" t="s">
        <v>40</v>
      </c>
      <c r="H48" t="s">
        <v>69</v>
      </c>
      <c r="I48" t="s">
        <v>71</v>
      </c>
      <c r="J48">
        <v>4</v>
      </c>
      <c r="K48" t="s">
        <v>64</v>
      </c>
    </row>
    <row r="49" spans="1:11" x14ac:dyDescent="0.35">
      <c r="A49" t="str">
        <f t="shared" si="0"/>
        <v>Gypsy2022/23</v>
      </c>
      <c r="B49" t="s">
        <v>60</v>
      </c>
      <c r="C49" t="s">
        <v>100</v>
      </c>
      <c r="D49">
        <v>-46.096170213891938</v>
      </c>
      <c r="E49">
        <v>15</v>
      </c>
      <c r="F49">
        <v>0</v>
      </c>
      <c r="G49" t="s">
        <v>44</v>
      </c>
      <c r="I49" t="s">
        <v>71</v>
      </c>
      <c r="J49">
        <v>4</v>
      </c>
      <c r="K49">
        <v>-46.096170213891938</v>
      </c>
    </row>
    <row r="50" spans="1:11" x14ac:dyDescent="0.35">
      <c r="A50" t="str">
        <f t="shared" si="0"/>
        <v>Gypsy2023/24</v>
      </c>
      <c r="B50" t="s">
        <v>60</v>
      </c>
      <c r="C50" t="s">
        <v>95</v>
      </c>
      <c r="D50">
        <v>-47.309027176377761</v>
      </c>
      <c r="E50">
        <v>38</v>
      </c>
      <c r="F50">
        <v>0</v>
      </c>
      <c r="G50" t="s">
        <v>44</v>
      </c>
      <c r="I50" t="s">
        <v>71</v>
      </c>
      <c r="J50">
        <v>4</v>
      </c>
      <c r="K50">
        <v>-47.309027176377761</v>
      </c>
    </row>
    <row r="51" spans="1:11" x14ac:dyDescent="0.35">
      <c r="A51" t="str">
        <f t="shared" si="0"/>
        <v>Gypsy2024/25</v>
      </c>
      <c r="B51" t="s">
        <v>60</v>
      </c>
      <c r="C51" t="s">
        <v>96</v>
      </c>
      <c r="D51">
        <v>-54.898417291512871</v>
      </c>
      <c r="E51">
        <v>15</v>
      </c>
      <c r="F51">
        <v>0</v>
      </c>
      <c r="G51" t="s">
        <v>44</v>
      </c>
      <c r="I51" t="s">
        <v>71</v>
      </c>
      <c r="J51">
        <v>4</v>
      </c>
      <c r="K51">
        <v>-54.898417291512871</v>
      </c>
    </row>
    <row r="52" spans="1:11" x14ac:dyDescent="0.35">
      <c r="A52" t="str">
        <f t="shared" si="0"/>
        <v>Indian2020/21</v>
      </c>
      <c r="B52" t="s">
        <v>53</v>
      </c>
      <c r="C52" t="s">
        <v>93</v>
      </c>
      <c r="D52">
        <v>13.4873102283899</v>
      </c>
      <c r="E52">
        <v>28</v>
      </c>
      <c r="F52">
        <v>0</v>
      </c>
      <c r="G52" t="s">
        <v>44</v>
      </c>
      <c r="I52" t="s">
        <v>38</v>
      </c>
      <c r="J52">
        <v>11</v>
      </c>
      <c r="K52" t="s">
        <v>74</v>
      </c>
    </row>
    <row r="53" spans="1:11" x14ac:dyDescent="0.35">
      <c r="A53" t="str">
        <f t="shared" si="0"/>
        <v>Indian2021/22</v>
      </c>
      <c r="B53" t="s">
        <v>53</v>
      </c>
      <c r="C53" t="s">
        <v>94</v>
      </c>
      <c r="D53">
        <v>6.7885084733410643</v>
      </c>
      <c r="E53">
        <v>35</v>
      </c>
      <c r="F53">
        <v>0</v>
      </c>
      <c r="G53" t="s">
        <v>44</v>
      </c>
      <c r="I53" t="s">
        <v>38</v>
      </c>
      <c r="J53">
        <v>11</v>
      </c>
      <c r="K53" t="s">
        <v>74</v>
      </c>
    </row>
    <row r="54" spans="1:11" x14ac:dyDescent="0.35">
      <c r="A54" t="str">
        <f t="shared" si="0"/>
        <v>Indian2022/23</v>
      </c>
      <c r="B54" t="s">
        <v>53</v>
      </c>
      <c r="C54" t="s">
        <v>100</v>
      </c>
      <c r="D54">
        <v>-11.72052008120316</v>
      </c>
      <c r="E54">
        <v>34</v>
      </c>
      <c r="F54">
        <v>0</v>
      </c>
      <c r="G54" t="s">
        <v>44</v>
      </c>
      <c r="I54" t="s">
        <v>38</v>
      </c>
      <c r="J54">
        <v>11</v>
      </c>
      <c r="K54" t="s">
        <v>74</v>
      </c>
    </row>
    <row r="55" spans="1:11" x14ac:dyDescent="0.35">
      <c r="A55" t="str">
        <f t="shared" si="0"/>
        <v>Indian2023/24</v>
      </c>
      <c r="B55" t="s">
        <v>53</v>
      </c>
      <c r="C55" t="s">
        <v>95</v>
      </c>
      <c r="D55">
        <v>-5.102492744221939</v>
      </c>
      <c r="E55">
        <v>110</v>
      </c>
      <c r="F55">
        <v>0</v>
      </c>
      <c r="G55" t="s">
        <v>44</v>
      </c>
      <c r="I55" t="s">
        <v>38</v>
      </c>
      <c r="J55">
        <v>11</v>
      </c>
      <c r="K55" t="s">
        <v>74</v>
      </c>
    </row>
    <row r="56" spans="1:11" x14ac:dyDescent="0.35">
      <c r="A56" t="str">
        <f t="shared" si="0"/>
        <v>Indian2024/25</v>
      </c>
      <c r="B56" t="s">
        <v>53</v>
      </c>
      <c r="C56" t="s">
        <v>96</v>
      </c>
      <c r="D56">
        <v>-15.82659880057639</v>
      </c>
      <c r="E56">
        <v>53</v>
      </c>
      <c r="F56">
        <v>0</v>
      </c>
      <c r="G56" t="s">
        <v>44</v>
      </c>
      <c r="I56" t="s">
        <v>38</v>
      </c>
      <c r="J56">
        <v>11</v>
      </c>
      <c r="K56" t="s">
        <v>74</v>
      </c>
    </row>
    <row r="57" spans="1:11" x14ac:dyDescent="0.35">
      <c r="A57" t="str">
        <f t="shared" si="0"/>
        <v>Pakistani2020/21</v>
      </c>
      <c r="B57" t="s">
        <v>52</v>
      </c>
      <c r="C57" t="s">
        <v>93</v>
      </c>
      <c r="D57">
        <v>12.550947612698531</v>
      </c>
      <c r="E57">
        <v>14</v>
      </c>
      <c r="F57">
        <v>0</v>
      </c>
      <c r="G57" t="s">
        <v>44</v>
      </c>
      <c r="I57" t="s">
        <v>38</v>
      </c>
      <c r="J57">
        <v>12</v>
      </c>
      <c r="K57" t="s">
        <v>74</v>
      </c>
    </row>
    <row r="58" spans="1:11" x14ac:dyDescent="0.35">
      <c r="A58" t="str">
        <f t="shared" si="0"/>
        <v>Pakistani2021/22</v>
      </c>
      <c r="B58" t="s">
        <v>52</v>
      </c>
      <c r="C58" t="s">
        <v>94</v>
      </c>
      <c r="D58">
        <v>-3.3814580443082951</v>
      </c>
      <c r="E58">
        <v>34</v>
      </c>
      <c r="F58">
        <v>0</v>
      </c>
      <c r="G58" t="s">
        <v>44</v>
      </c>
      <c r="I58" t="s">
        <v>38</v>
      </c>
      <c r="J58">
        <v>12</v>
      </c>
      <c r="K58" t="s">
        <v>74</v>
      </c>
    </row>
    <row r="59" spans="1:11" x14ac:dyDescent="0.35">
      <c r="A59" t="str">
        <f t="shared" si="0"/>
        <v>Pakistani2022/23</v>
      </c>
      <c r="B59" t="s">
        <v>52</v>
      </c>
      <c r="C59" t="s">
        <v>100</v>
      </c>
      <c r="D59">
        <v>2.6125220113119672</v>
      </c>
      <c r="E59">
        <v>41</v>
      </c>
      <c r="F59">
        <v>0</v>
      </c>
      <c r="G59" t="s">
        <v>44</v>
      </c>
      <c r="I59" t="s">
        <v>38</v>
      </c>
      <c r="J59">
        <v>12</v>
      </c>
      <c r="K59" t="s">
        <v>74</v>
      </c>
    </row>
    <row r="60" spans="1:11" x14ac:dyDescent="0.35">
      <c r="A60" t="str">
        <f t="shared" si="0"/>
        <v>Pakistani2023/24</v>
      </c>
      <c r="B60" t="s">
        <v>52</v>
      </c>
      <c r="C60" t="s">
        <v>95</v>
      </c>
      <c r="D60">
        <v>-8.7030733758154213</v>
      </c>
      <c r="E60">
        <v>78</v>
      </c>
      <c r="F60">
        <v>0</v>
      </c>
      <c r="G60" t="s">
        <v>44</v>
      </c>
      <c r="I60" t="s">
        <v>38</v>
      </c>
      <c r="J60">
        <v>12</v>
      </c>
      <c r="K60" t="s">
        <v>74</v>
      </c>
    </row>
    <row r="61" spans="1:11" x14ac:dyDescent="0.35">
      <c r="A61" t="str">
        <f t="shared" si="0"/>
        <v>Pakistani2024/25</v>
      </c>
      <c r="B61" t="s">
        <v>52</v>
      </c>
      <c r="C61" t="s">
        <v>96</v>
      </c>
      <c r="D61">
        <v>-4.5763485291019963</v>
      </c>
      <c r="E61">
        <v>33</v>
      </c>
      <c r="F61">
        <v>0</v>
      </c>
      <c r="G61" t="s">
        <v>44</v>
      </c>
      <c r="I61" t="s">
        <v>38</v>
      </c>
      <c r="J61">
        <v>12</v>
      </c>
      <c r="K61" t="s">
        <v>74</v>
      </c>
    </row>
    <row r="62" spans="1:11" x14ac:dyDescent="0.35">
      <c r="A62" t="str">
        <f t="shared" si="0"/>
        <v>Roma2020/21</v>
      </c>
      <c r="B62" t="s">
        <v>59</v>
      </c>
      <c r="C62" t="s">
        <v>93</v>
      </c>
      <c r="E62">
        <v>1</v>
      </c>
      <c r="F62">
        <v>0</v>
      </c>
      <c r="G62" t="s">
        <v>40</v>
      </c>
      <c r="H62" t="s">
        <v>69</v>
      </c>
      <c r="I62" t="s">
        <v>38</v>
      </c>
      <c r="J62">
        <v>5</v>
      </c>
      <c r="K62" t="s">
        <v>74</v>
      </c>
    </row>
    <row r="63" spans="1:11" x14ac:dyDescent="0.35">
      <c r="A63" t="str">
        <f t="shared" si="0"/>
        <v>Roma2024/25</v>
      </c>
      <c r="B63" t="s">
        <v>59</v>
      </c>
      <c r="C63" t="s">
        <v>96</v>
      </c>
      <c r="E63">
        <v>1</v>
      </c>
      <c r="F63">
        <v>0</v>
      </c>
      <c r="G63" t="s">
        <v>40</v>
      </c>
      <c r="H63" t="s">
        <v>69</v>
      </c>
      <c r="I63" t="s">
        <v>38</v>
      </c>
      <c r="J63">
        <v>5</v>
      </c>
      <c r="K63" t="s">
        <v>74</v>
      </c>
    </row>
    <row r="64" spans="1:11" x14ac:dyDescent="0.35">
      <c r="A64" t="str">
        <f t="shared" si="0"/>
        <v>Traveller2020/21</v>
      </c>
      <c r="B64" t="s">
        <v>61</v>
      </c>
      <c r="C64" t="s">
        <v>93</v>
      </c>
      <c r="D64">
        <v>-4.9476682575671909</v>
      </c>
      <c r="E64">
        <v>14</v>
      </c>
      <c r="F64">
        <v>0</v>
      </c>
      <c r="G64" t="s">
        <v>44</v>
      </c>
      <c r="I64" t="s">
        <v>38</v>
      </c>
      <c r="J64">
        <v>2</v>
      </c>
      <c r="K64" t="s">
        <v>74</v>
      </c>
    </row>
    <row r="65" spans="1:11" x14ac:dyDescent="0.35">
      <c r="A65" t="str">
        <f t="shared" si="0"/>
        <v>Traveller2021/22</v>
      </c>
      <c r="B65" t="s">
        <v>61</v>
      </c>
      <c r="C65" t="s">
        <v>94</v>
      </c>
      <c r="D65">
        <v>10.79324374947744</v>
      </c>
      <c r="E65">
        <v>13</v>
      </c>
      <c r="F65">
        <v>0</v>
      </c>
      <c r="G65" t="s">
        <v>44</v>
      </c>
      <c r="I65" t="s">
        <v>38</v>
      </c>
      <c r="J65">
        <v>2</v>
      </c>
      <c r="K65" t="s">
        <v>74</v>
      </c>
    </row>
    <row r="66" spans="1:11" x14ac:dyDescent="0.35">
      <c r="A66" t="str">
        <f t="shared" si="0"/>
        <v>Traveller2022/23</v>
      </c>
      <c r="B66" t="s">
        <v>61</v>
      </c>
      <c r="C66" t="s">
        <v>100</v>
      </c>
      <c r="D66">
        <v>-1.9376021652585349</v>
      </c>
      <c r="E66">
        <v>14</v>
      </c>
      <c r="F66">
        <v>0</v>
      </c>
      <c r="G66" t="s">
        <v>44</v>
      </c>
      <c r="I66" t="s">
        <v>38</v>
      </c>
      <c r="J66">
        <v>2</v>
      </c>
      <c r="K66" t="s">
        <v>74</v>
      </c>
    </row>
    <row r="67" spans="1:11" x14ac:dyDescent="0.35">
      <c r="A67" t="str">
        <f t="shared" ref="A67:A93" si="1">B67&amp;LEFT(C67,4)&amp;"/"&amp;RIGHT(C67,2)</f>
        <v>Traveller2023/24</v>
      </c>
      <c r="B67" t="s">
        <v>61</v>
      </c>
      <c r="C67" t="s">
        <v>95</v>
      </c>
      <c r="D67">
        <v>8.2785628134022691</v>
      </c>
      <c r="E67">
        <v>36</v>
      </c>
      <c r="F67">
        <v>0</v>
      </c>
      <c r="G67" t="s">
        <v>44</v>
      </c>
      <c r="I67" t="s">
        <v>38</v>
      </c>
      <c r="J67">
        <v>2</v>
      </c>
      <c r="K67" t="s">
        <v>74</v>
      </c>
    </row>
    <row r="68" spans="1:11" x14ac:dyDescent="0.35">
      <c r="A68" t="str">
        <f t="shared" si="1"/>
        <v>Traveller2024/25</v>
      </c>
      <c r="B68" t="s">
        <v>61</v>
      </c>
      <c r="C68" t="s">
        <v>96</v>
      </c>
      <c r="D68">
        <v>4.7548748871784632</v>
      </c>
      <c r="E68">
        <v>22</v>
      </c>
      <c r="F68">
        <v>0</v>
      </c>
      <c r="G68" t="s">
        <v>44</v>
      </c>
      <c r="I68" t="s">
        <v>38</v>
      </c>
      <c r="J68">
        <v>2</v>
      </c>
      <c r="K68" t="s">
        <v>74</v>
      </c>
    </row>
    <row r="69" spans="1:11" x14ac:dyDescent="0.35">
      <c r="A69" t="str">
        <f t="shared" si="1"/>
        <v>Unknown or not stated2020/21</v>
      </c>
      <c r="B69" t="s">
        <v>43</v>
      </c>
      <c r="C69" t="s">
        <v>93</v>
      </c>
      <c r="D69">
        <v>19.77555420621589</v>
      </c>
      <c r="E69">
        <v>312</v>
      </c>
      <c r="F69">
        <v>0</v>
      </c>
      <c r="G69" t="s">
        <v>44</v>
      </c>
      <c r="I69" t="s">
        <v>71</v>
      </c>
      <c r="J69">
        <v>21</v>
      </c>
      <c r="K69">
        <v>19.77555420621589</v>
      </c>
    </row>
    <row r="70" spans="1:11" x14ac:dyDescent="0.35">
      <c r="A70" t="str">
        <f t="shared" si="1"/>
        <v>Unknown or not stated2021/22</v>
      </c>
      <c r="B70" t="s">
        <v>43</v>
      </c>
      <c r="C70" t="s">
        <v>94</v>
      </c>
      <c r="D70">
        <v>5.2412489246336067</v>
      </c>
      <c r="E70">
        <v>488</v>
      </c>
      <c r="F70">
        <v>0</v>
      </c>
      <c r="G70" t="s">
        <v>44</v>
      </c>
      <c r="I70" t="s">
        <v>71</v>
      </c>
      <c r="J70">
        <v>21</v>
      </c>
      <c r="K70">
        <v>5.2412489246336067</v>
      </c>
    </row>
    <row r="71" spans="1:11" x14ac:dyDescent="0.35">
      <c r="A71" t="str">
        <f t="shared" si="1"/>
        <v>Unknown or not stated2022/23</v>
      </c>
      <c r="B71" t="s">
        <v>43</v>
      </c>
      <c r="C71" t="s">
        <v>100</v>
      </c>
      <c r="D71">
        <v>0.79200868663399615</v>
      </c>
      <c r="E71">
        <v>495</v>
      </c>
      <c r="F71">
        <v>0</v>
      </c>
      <c r="G71" t="s">
        <v>44</v>
      </c>
      <c r="I71" t="s">
        <v>71</v>
      </c>
      <c r="J71">
        <v>21</v>
      </c>
      <c r="K71">
        <v>0.79200868663399615</v>
      </c>
    </row>
    <row r="72" spans="1:11" x14ac:dyDescent="0.35">
      <c r="A72" t="str">
        <f t="shared" si="1"/>
        <v>Unknown or not stated2023/24</v>
      </c>
      <c r="B72" t="s">
        <v>43</v>
      </c>
      <c r="C72" t="s">
        <v>95</v>
      </c>
      <c r="D72">
        <v>6.4514481519426941</v>
      </c>
      <c r="E72">
        <v>1062</v>
      </c>
      <c r="F72">
        <v>0</v>
      </c>
      <c r="G72" t="s">
        <v>44</v>
      </c>
      <c r="I72" t="s">
        <v>71</v>
      </c>
      <c r="J72">
        <v>21</v>
      </c>
      <c r="K72">
        <v>6.4514481519426941</v>
      </c>
    </row>
    <row r="73" spans="1:11" x14ac:dyDescent="0.35">
      <c r="A73" t="str">
        <f t="shared" si="1"/>
        <v>Unknown or not stated2024/25</v>
      </c>
      <c r="B73" t="s">
        <v>43</v>
      </c>
      <c r="C73" t="s">
        <v>96</v>
      </c>
      <c r="D73">
        <v>9.0302117630008834</v>
      </c>
      <c r="E73">
        <v>530</v>
      </c>
      <c r="F73">
        <v>0</v>
      </c>
      <c r="G73" t="s">
        <v>44</v>
      </c>
      <c r="I73" t="s">
        <v>71</v>
      </c>
      <c r="J73">
        <v>21</v>
      </c>
      <c r="K73">
        <v>9.0302117630008834</v>
      </c>
    </row>
    <row r="74" spans="1:11" x14ac:dyDescent="0.35">
      <c r="A74" t="str">
        <f t="shared" si="1"/>
        <v>White British2020/21</v>
      </c>
      <c r="B74" t="s">
        <v>62</v>
      </c>
      <c r="C74" t="s">
        <v>93</v>
      </c>
      <c r="D74">
        <v>13.361211351414809</v>
      </c>
      <c r="E74">
        <v>32357</v>
      </c>
      <c r="F74">
        <v>0</v>
      </c>
      <c r="G74" t="s">
        <v>44</v>
      </c>
      <c r="I74" t="s">
        <v>71</v>
      </c>
      <c r="J74">
        <v>1</v>
      </c>
      <c r="K74">
        <v>13.361211351414809</v>
      </c>
    </row>
    <row r="75" spans="1:11" x14ac:dyDescent="0.35">
      <c r="A75" t="str">
        <f t="shared" si="1"/>
        <v>White British2021/22</v>
      </c>
      <c r="B75" t="s">
        <v>62</v>
      </c>
      <c r="C75" t="s">
        <v>94</v>
      </c>
      <c r="D75">
        <v>7.3123510242955616</v>
      </c>
      <c r="E75">
        <v>47471</v>
      </c>
      <c r="F75">
        <v>0</v>
      </c>
      <c r="G75" t="s">
        <v>44</v>
      </c>
      <c r="I75" t="s">
        <v>71</v>
      </c>
      <c r="J75">
        <v>1</v>
      </c>
      <c r="K75">
        <v>7.3123510242955616</v>
      </c>
    </row>
    <row r="76" spans="1:11" x14ac:dyDescent="0.35">
      <c r="A76" t="str">
        <f t="shared" si="1"/>
        <v>White British2022/23</v>
      </c>
      <c r="B76" t="s">
        <v>62</v>
      </c>
      <c r="C76" t="s">
        <v>100</v>
      </c>
      <c r="D76">
        <v>0</v>
      </c>
      <c r="E76">
        <v>49868</v>
      </c>
      <c r="F76">
        <v>0</v>
      </c>
      <c r="G76" t="s">
        <v>44</v>
      </c>
      <c r="I76" t="s">
        <v>71</v>
      </c>
      <c r="J76">
        <v>1</v>
      </c>
      <c r="K76">
        <v>0</v>
      </c>
    </row>
    <row r="77" spans="1:11" x14ac:dyDescent="0.35">
      <c r="A77" t="str">
        <f t="shared" si="1"/>
        <v>White British2023/24</v>
      </c>
      <c r="B77" t="s">
        <v>62</v>
      </c>
      <c r="C77" t="s">
        <v>95</v>
      </c>
      <c r="D77">
        <v>2.790959019416853</v>
      </c>
      <c r="E77">
        <v>98271</v>
      </c>
      <c r="F77">
        <v>0</v>
      </c>
      <c r="G77" t="s">
        <v>44</v>
      </c>
      <c r="I77" t="s">
        <v>71</v>
      </c>
      <c r="J77">
        <v>1</v>
      </c>
      <c r="K77">
        <v>2.790959019416853</v>
      </c>
    </row>
    <row r="78" spans="1:11" x14ac:dyDescent="0.35">
      <c r="A78" t="str">
        <f t="shared" si="1"/>
        <v>White British2024/25</v>
      </c>
      <c r="B78" t="s">
        <v>62</v>
      </c>
      <c r="C78" t="s">
        <v>96</v>
      </c>
      <c r="D78">
        <v>13.814728347953521</v>
      </c>
      <c r="E78">
        <v>47581</v>
      </c>
      <c r="F78">
        <v>0</v>
      </c>
      <c r="G78" t="s">
        <v>44</v>
      </c>
      <c r="I78" t="s">
        <v>71</v>
      </c>
      <c r="J78">
        <v>1</v>
      </c>
      <c r="K78">
        <v>13.814728347953521</v>
      </c>
    </row>
    <row r="79" spans="1:11" x14ac:dyDescent="0.35">
      <c r="A79" t="str">
        <f t="shared" si="1"/>
        <v>White and Asian2020/21</v>
      </c>
      <c r="B79" t="s">
        <v>55</v>
      </c>
      <c r="C79" t="s">
        <v>93</v>
      </c>
      <c r="D79">
        <v>29.619978131609152</v>
      </c>
      <c r="E79">
        <v>179</v>
      </c>
      <c r="F79">
        <v>0</v>
      </c>
      <c r="G79" t="s">
        <v>44</v>
      </c>
      <c r="I79" t="s">
        <v>71</v>
      </c>
      <c r="J79">
        <v>9</v>
      </c>
      <c r="K79">
        <v>29.619978131609152</v>
      </c>
    </row>
    <row r="80" spans="1:11" x14ac:dyDescent="0.35">
      <c r="A80" t="str">
        <f t="shared" si="1"/>
        <v>White and Asian2021/22</v>
      </c>
      <c r="B80" t="s">
        <v>55</v>
      </c>
      <c r="C80" t="s">
        <v>94</v>
      </c>
      <c r="D80">
        <v>21.976806953320661</v>
      </c>
      <c r="E80">
        <v>258</v>
      </c>
      <c r="F80">
        <v>0</v>
      </c>
      <c r="G80" t="s">
        <v>44</v>
      </c>
      <c r="I80" t="s">
        <v>71</v>
      </c>
      <c r="J80">
        <v>9</v>
      </c>
      <c r="K80">
        <v>21.976806953320661</v>
      </c>
    </row>
    <row r="81" spans="1:11" x14ac:dyDescent="0.35">
      <c r="A81" t="str">
        <f t="shared" si="1"/>
        <v>White and Asian2022/23</v>
      </c>
      <c r="B81" t="s">
        <v>55</v>
      </c>
      <c r="C81" t="s">
        <v>100</v>
      </c>
      <c r="D81">
        <v>12.732721167766099</v>
      </c>
      <c r="E81">
        <v>264</v>
      </c>
      <c r="F81">
        <v>0</v>
      </c>
      <c r="G81" t="s">
        <v>44</v>
      </c>
      <c r="I81" t="s">
        <v>71</v>
      </c>
      <c r="J81">
        <v>9</v>
      </c>
      <c r="K81">
        <v>12.732721167766099</v>
      </c>
    </row>
    <row r="82" spans="1:11" x14ac:dyDescent="0.35">
      <c r="A82" t="str">
        <f t="shared" si="1"/>
        <v>White and Asian2023/24</v>
      </c>
      <c r="B82" t="s">
        <v>55</v>
      </c>
      <c r="C82" t="s">
        <v>95</v>
      </c>
      <c r="D82">
        <v>10.70673528832161</v>
      </c>
      <c r="E82">
        <v>538</v>
      </c>
      <c r="F82">
        <v>0</v>
      </c>
      <c r="G82" t="s">
        <v>44</v>
      </c>
      <c r="I82" t="s">
        <v>71</v>
      </c>
      <c r="J82">
        <v>9</v>
      </c>
      <c r="K82">
        <v>10.70673528832161</v>
      </c>
    </row>
    <row r="83" spans="1:11" x14ac:dyDescent="0.35">
      <c r="A83" t="str">
        <f t="shared" si="1"/>
        <v>White and Asian2024/25</v>
      </c>
      <c r="B83" t="s">
        <v>55</v>
      </c>
      <c r="C83" t="s">
        <v>96</v>
      </c>
      <c r="D83">
        <v>16.638419840797521</v>
      </c>
      <c r="E83">
        <v>1917</v>
      </c>
      <c r="F83">
        <v>0</v>
      </c>
      <c r="G83" t="s">
        <v>44</v>
      </c>
      <c r="I83" s="27" t="s">
        <v>71</v>
      </c>
      <c r="J83" s="27">
        <v>9</v>
      </c>
      <c r="K83" s="27">
        <f t="shared" ref="K83" si="2">IF(I83="n","[ns]",IF(H83="S","[c]",D83))</f>
        <v>16.638419840797521</v>
      </c>
    </row>
    <row r="84" spans="1:11" x14ac:dyDescent="0.35">
      <c r="A84" t="str">
        <f t="shared" si="1"/>
        <v>White and Black African2020/21</v>
      </c>
      <c r="B84" t="s">
        <v>56</v>
      </c>
      <c r="C84" t="s">
        <v>93</v>
      </c>
      <c r="D84">
        <v>1.0064870355301969</v>
      </c>
      <c r="E84">
        <v>112</v>
      </c>
      <c r="F84">
        <v>0</v>
      </c>
      <c r="G84" t="s">
        <v>44</v>
      </c>
      <c r="I84" t="s">
        <v>38</v>
      </c>
      <c r="J84">
        <v>8</v>
      </c>
      <c r="K84" t="s">
        <v>74</v>
      </c>
    </row>
    <row r="85" spans="1:11" x14ac:dyDescent="0.35">
      <c r="A85" t="str">
        <f t="shared" si="1"/>
        <v>White and Black African2021/22</v>
      </c>
      <c r="B85" t="s">
        <v>56</v>
      </c>
      <c r="C85" t="s">
        <v>94</v>
      </c>
      <c r="D85">
        <v>-1.212588604280783</v>
      </c>
      <c r="E85">
        <v>173</v>
      </c>
      <c r="F85">
        <v>0</v>
      </c>
      <c r="G85" t="s">
        <v>44</v>
      </c>
      <c r="I85" t="s">
        <v>38</v>
      </c>
      <c r="J85">
        <v>8</v>
      </c>
      <c r="K85" t="s">
        <v>74</v>
      </c>
    </row>
    <row r="86" spans="1:11" x14ac:dyDescent="0.35">
      <c r="A86" t="str">
        <f t="shared" si="1"/>
        <v>White and Black African2022/23</v>
      </c>
      <c r="B86" t="s">
        <v>56</v>
      </c>
      <c r="C86" t="s">
        <v>100</v>
      </c>
      <c r="D86">
        <v>-17.700728094616078</v>
      </c>
      <c r="E86">
        <v>192</v>
      </c>
      <c r="F86">
        <v>0</v>
      </c>
      <c r="G86" t="s">
        <v>44</v>
      </c>
      <c r="I86" t="s">
        <v>38</v>
      </c>
      <c r="J86">
        <v>8</v>
      </c>
      <c r="K86" t="s">
        <v>74</v>
      </c>
    </row>
    <row r="87" spans="1:11" x14ac:dyDescent="0.35">
      <c r="A87" t="str">
        <f t="shared" si="1"/>
        <v>White and Black African2023/24</v>
      </c>
      <c r="B87" t="s">
        <v>56</v>
      </c>
      <c r="C87" t="s">
        <v>95</v>
      </c>
      <c r="D87">
        <v>-6.2221845631588764</v>
      </c>
      <c r="E87">
        <v>392</v>
      </c>
      <c r="F87">
        <v>0</v>
      </c>
      <c r="G87" t="s">
        <v>44</v>
      </c>
      <c r="I87" t="s">
        <v>38</v>
      </c>
      <c r="J87">
        <v>8</v>
      </c>
      <c r="K87" t="s">
        <v>74</v>
      </c>
    </row>
    <row r="88" spans="1:11" x14ac:dyDescent="0.35">
      <c r="A88" t="str">
        <f t="shared" si="1"/>
        <v>White and Black African2024/25</v>
      </c>
      <c r="B88" t="s">
        <v>56</v>
      </c>
      <c r="C88" t="s">
        <v>96</v>
      </c>
      <c r="D88">
        <v>9.3379835601787882</v>
      </c>
      <c r="E88">
        <v>215</v>
      </c>
      <c r="F88">
        <v>0</v>
      </c>
      <c r="G88" t="s">
        <v>44</v>
      </c>
      <c r="I88" t="s">
        <v>38</v>
      </c>
      <c r="J88">
        <v>8</v>
      </c>
      <c r="K88" t="s">
        <v>74</v>
      </c>
    </row>
    <row r="89" spans="1:11" x14ac:dyDescent="0.35">
      <c r="A89" t="str">
        <f t="shared" si="1"/>
        <v>White and Black Caribbean2020/21</v>
      </c>
      <c r="B89" t="s">
        <v>57</v>
      </c>
      <c r="C89" t="s">
        <v>93</v>
      </c>
      <c r="D89">
        <v>10.939657041695231</v>
      </c>
      <c r="E89">
        <v>181</v>
      </c>
      <c r="F89">
        <v>0</v>
      </c>
      <c r="G89" t="s">
        <v>44</v>
      </c>
      <c r="I89" t="s">
        <v>38</v>
      </c>
      <c r="J89">
        <v>7</v>
      </c>
      <c r="K89" t="s">
        <v>74</v>
      </c>
    </row>
    <row r="90" spans="1:11" x14ac:dyDescent="0.35">
      <c r="A90" t="str">
        <f t="shared" si="1"/>
        <v>White and Black Caribbean2021/22</v>
      </c>
      <c r="B90" t="s">
        <v>57</v>
      </c>
      <c r="C90" t="s">
        <v>94</v>
      </c>
      <c r="D90">
        <v>0.78667582476936315</v>
      </c>
      <c r="E90">
        <v>252</v>
      </c>
      <c r="F90">
        <v>0</v>
      </c>
      <c r="G90" t="s">
        <v>44</v>
      </c>
      <c r="I90" t="s">
        <v>38</v>
      </c>
      <c r="J90">
        <v>7</v>
      </c>
      <c r="K90" t="s">
        <v>74</v>
      </c>
    </row>
    <row r="91" spans="1:11" x14ac:dyDescent="0.35">
      <c r="A91" t="str">
        <f t="shared" si="1"/>
        <v>White and Black Caribbean2022/23</v>
      </c>
      <c r="B91" t="s">
        <v>57</v>
      </c>
      <c r="C91" t="s">
        <v>100</v>
      </c>
      <c r="D91">
        <v>-8.4430410429085985</v>
      </c>
      <c r="E91">
        <v>273</v>
      </c>
      <c r="F91">
        <v>0</v>
      </c>
      <c r="G91" t="s">
        <v>44</v>
      </c>
      <c r="I91" t="s">
        <v>38</v>
      </c>
      <c r="J91">
        <v>7</v>
      </c>
      <c r="K91" t="s">
        <v>74</v>
      </c>
    </row>
    <row r="92" spans="1:11" x14ac:dyDescent="0.35">
      <c r="A92" t="str">
        <f t="shared" si="1"/>
        <v>White and Black Caribbean2023/24</v>
      </c>
      <c r="B92" t="s">
        <v>57</v>
      </c>
      <c r="C92" t="s">
        <v>95</v>
      </c>
      <c r="D92">
        <v>-11.236290299746511</v>
      </c>
      <c r="E92">
        <v>492</v>
      </c>
      <c r="F92">
        <v>0</v>
      </c>
      <c r="G92" t="s">
        <v>44</v>
      </c>
      <c r="I92" t="s">
        <v>38</v>
      </c>
      <c r="J92">
        <v>7</v>
      </c>
      <c r="K92" t="s">
        <v>74</v>
      </c>
    </row>
    <row r="93" spans="1:11" x14ac:dyDescent="0.35">
      <c r="A93" t="str">
        <f t="shared" si="1"/>
        <v>White and Black Caribbean2024/25</v>
      </c>
      <c r="B93" t="s">
        <v>57</v>
      </c>
      <c r="C93" t="s">
        <v>96</v>
      </c>
      <c r="D93">
        <v>2.42107623928338</v>
      </c>
      <c r="E93">
        <v>249</v>
      </c>
      <c r="F93">
        <v>0</v>
      </c>
      <c r="G93" t="s">
        <v>44</v>
      </c>
      <c r="I93" t="s">
        <v>38</v>
      </c>
      <c r="J93">
        <v>7</v>
      </c>
      <c r="K93" t="s">
        <v>74</v>
      </c>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C5616-7F52-49FE-A572-61260B3092EA}">
  <sheetPr>
    <tabColor rgb="FF92D050"/>
  </sheetPr>
  <dimension ref="A1:F22"/>
  <sheetViews>
    <sheetView workbookViewId="0">
      <selection activeCell="A11" sqref="A11"/>
    </sheetView>
  </sheetViews>
  <sheetFormatPr defaultRowHeight="15.5" x14ac:dyDescent="0.35"/>
  <cols>
    <col min="1" max="1" width="27.61328125" style="3" customWidth="1"/>
    <col min="2" max="4" width="8.921875" style="3" customWidth="1"/>
    <col min="5" max="16384" width="9.23046875" style="3"/>
  </cols>
  <sheetData>
    <row r="1" spans="1:6" ht="19" x14ac:dyDescent="0.4">
      <c r="A1" s="2" t="s">
        <v>127</v>
      </c>
    </row>
    <row r="2" spans="1:6" x14ac:dyDescent="0.35">
      <c r="A2" s="3" t="s">
        <v>3</v>
      </c>
    </row>
    <row r="3" spans="1:6" x14ac:dyDescent="0.35">
      <c r="A3" s="4" t="s">
        <v>66</v>
      </c>
      <c r="B3" s="5" t="s">
        <v>5</v>
      </c>
      <c r="C3" s="5" t="s">
        <v>6</v>
      </c>
      <c r="D3" s="5" t="s">
        <v>7</v>
      </c>
      <c r="E3" s="23" t="s">
        <v>35</v>
      </c>
      <c r="F3" s="23" t="s">
        <v>91</v>
      </c>
    </row>
    <row r="4" spans="1:6" x14ac:dyDescent="0.35">
      <c r="A4" s="3" t="s">
        <v>62</v>
      </c>
      <c r="B4" s="24">
        <f t="shared" ref="B4:F6" si="0">VLOOKUP($A4&amp;B$3,wrpa_data_ethnicity,11,FALSE)</f>
        <v>13.361211351414809</v>
      </c>
      <c r="C4" s="24">
        <f t="shared" si="0"/>
        <v>7.3123510242955616</v>
      </c>
      <c r="D4" s="24">
        <f t="shared" si="0"/>
        <v>0</v>
      </c>
      <c r="E4" s="24">
        <f t="shared" si="0"/>
        <v>2.790959019416853</v>
      </c>
      <c r="F4" s="24">
        <f t="shared" si="0"/>
        <v>13.814728347953521</v>
      </c>
    </row>
    <row r="5" spans="1:6" x14ac:dyDescent="0.35">
      <c r="A5" s="3" t="s">
        <v>61</v>
      </c>
      <c r="B5" s="24" t="str">
        <f t="shared" si="0"/>
        <v>[ns]</v>
      </c>
      <c r="C5" s="24" t="str">
        <f t="shared" si="0"/>
        <v>[ns]</v>
      </c>
      <c r="D5" s="24" t="str">
        <f t="shared" si="0"/>
        <v>[ns]</v>
      </c>
      <c r="E5" s="24" t="str">
        <f t="shared" si="0"/>
        <v>[ns]</v>
      </c>
      <c r="F5" s="24" t="str">
        <f t="shared" si="0"/>
        <v>[ns]</v>
      </c>
    </row>
    <row r="6" spans="1:6" x14ac:dyDescent="0.35">
      <c r="A6" s="3" t="s">
        <v>60</v>
      </c>
      <c r="B6" s="24" t="str">
        <f t="shared" si="0"/>
        <v>[c]</v>
      </c>
      <c r="C6" s="24" t="str">
        <f t="shared" si="0"/>
        <v>[c]</v>
      </c>
      <c r="D6" s="24">
        <f t="shared" si="0"/>
        <v>-46.096170213891938</v>
      </c>
      <c r="E6" s="24">
        <f t="shared" si="0"/>
        <v>-47.309027176377761</v>
      </c>
      <c r="F6" s="24">
        <f t="shared" si="0"/>
        <v>-54.898417291512871</v>
      </c>
    </row>
    <row r="7" spans="1:6" x14ac:dyDescent="0.35">
      <c r="A7" s="3" t="s">
        <v>59</v>
      </c>
      <c r="B7" s="24" t="s">
        <v>73</v>
      </c>
      <c r="C7" s="24" t="s">
        <v>73</v>
      </c>
      <c r="D7" s="24" t="s">
        <v>73</v>
      </c>
      <c r="E7" s="24" t="s">
        <v>73</v>
      </c>
      <c r="F7" s="24" t="s">
        <v>73</v>
      </c>
    </row>
    <row r="8" spans="1:6" x14ac:dyDescent="0.35">
      <c r="A8" s="3" t="s">
        <v>58</v>
      </c>
      <c r="B8" s="24">
        <f t="shared" ref="B8:F22" si="1">VLOOKUP($A8&amp;B$3,wrpa_data_ethnicity,11,FALSE)</f>
        <v>35.629055547784027</v>
      </c>
      <c r="C8" s="24">
        <f t="shared" si="1"/>
        <v>19.157376366539051</v>
      </c>
      <c r="D8" s="24">
        <f t="shared" si="1"/>
        <v>13.606821585271639</v>
      </c>
      <c r="E8" s="24">
        <f t="shared" si="1"/>
        <v>16.386614975747449</v>
      </c>
      <c r="F8" s="24">
        <f t="shared" si="1"/>
        <v>25.987914875460259</v>
      </c>
    </row>
    <row r="9" spans="1:6" x14ac:dyDescent="0.35">
      <c r="A9" s="3" t="s">
        <v>57</v>
      </c>
      <c r="B9" s="24" t="str">
        <f t="shared" si="1"/>
        <v>[ns]</v>
      </c>
      <c r="C9" s="24" t="str">
        <f t="shared" si="1"/>
        <v>[ns]</v>
      </c>
      <c r="D9" s="24" t="str">
        <f t="shared" si="1"/>
        <v>[ns]</v>
      </c>
      <c r="E9" s="24" t="str">
        <f t="shared" si="1"/>
        <v>[ns]</v>
      </c>
      <c r="F9" s="24" t="str">
        <f t="shared" si="1"/>
        <v>[ns]</v>
      </c>
    </row>
    <row r="10" spans="1:6" x14ac:dyDescent="0.35">
      <c r="A10" s="3" t="s">
        <v>56</v>
      </c>
      <c r="B10" s="24" t="str">
        <f t="shared" si="1"/>
        <v>[ns]</v>
      </c>
      <c r="C10" s="24" t="str">
        <f t="shared" si="1"/>
        <v>[ns]</v>
      </c>
      <c r="D10" s="24" t="str">
        <f t="shared" si="1"/>
        <v>[ns]</v>
      </c>
      <c r="E10" s="24" t="str">
        <f t="shared" si="1"/>
        <v>[ns]</v>
      </c>
      <c r="F10" s="24" t="str">
        <f t="shared" si="1"/>
        <v>[ns]</v>
      </c>
    </row>
    <row r="11" spans="1:6" x14ac:dyDescent="0.35">
      <c r="A11" t="s">
        <v>55</v>
      </c>
      <c r="B11" s="24">
        <f t="shared" si="1"/>
        <v>29.619978131609152</v>
      </c>
      <c r="C11" s="24">
        <f t="shared" si="1"/>
        <v>21.976806953320661</v>
      </c>
      <c r="D11" s="24">
        <f t="shared" si="1"/>
        <v>12.732721167766099</v>
      </c>
      <c r="E11" s="24">
        <f t="shared" si="1"/>
        <v>10.70673528832161</v>
      </c>
      <c r="F11" s="24">
        <f t="shared" si="1"/>
        <v>16.638419840797521</v>
      </c>
    </row>
    <row r="12" spans="1:6" x14ac:dyDescent="0.35">
      <c r="A12" t="s">
        <v>67</v>
      </c>
      <c r="B12" s="24" t="str">
        <f t="shared" si="1"/>
        <v>[ns]</v>
      </c>
      <c r="C12" s="24" t="str">
        <f t="shared" si="1"/>
        <v>[ns]</v>
      </c>
      <c r="D12" s="24" t="str">
        <f t="shared" si="1"/>
        <v>[ns]</v>
      </c>
      <c r="E12" s="24" t="str">
        <f t="shared" si="1"/>
        <v>[ns]</v>
      </c>
      <c r="F12" s="24" t="str">
        <f t="shared" si="1"/>
        <v>[ns]</v>
      </c>
    </row>
    <row r="13" spans="1:6" x14ac:dyDescent="0.35">
      <c r="A13" t="s">
        <v>53</v>
      </c>
      <c r="B13" s="24" t="str">
        <f t="shared" si="1"/>
        <v>[ns]</v>
      </c>
      <c r="C13" s="24" t="str">
        <f t="shared" si="1"/>
        <v>[ns]</v>
      </c>
      <c r="D13" s="24" t="str">
        <f t="shared" si="1"/>
        <v>[ns]</v>
      </c>
      <c r="E13" s="24" t="str">
        <f t="shared" si="1"/>
        <v>[ns]</v>
      </c>
      <c r="F13" s="24" t="str">
        <f t="shared" si="1"/>
        <v>[ns]</v>
      </c>
    </row>
    <row r="14" spans="1:6" x14ac:dyDescent="0.35">
      <c r="A14" t="s">
        <v>52</v>
      </c>
      <c r="B14" s="24" t="str">
        <f t="shared" si="1"/>
        <v>[ns]</v>
      </c>
      <c r="C14" s="24" t="str">
        <f t="shared" si="1"/>
        <v>[ns]</v>
      </c>
      <c r="D14" s="24" t="str">
        <f t="shared" si="1"/>
        <v>[ns]</v>
      </c>
      <c r="E14" s="24" t="str">
        <f t="shared" si="1"/>
        <v>[ns]</v>
      </c>
      <c r="F14" s="24" t="str">
        <f t="shared" si="1"/>
        <v>[ns]</v>
      </c>
    </row>
    <row r="15" spans="1:6" x14ac:dyDescent="0.35">
      <c r="A15" t="s">
        <v>51</v>
      </c>
      <c r="B15" s="24" t="str">
        <f t="shared" si="1"/>
        <v>[ns]</v>
      </c>
      <c r="C15" s="24" t="str">
        <f t="shared" si="1"/>
        <v>[ns]</v>
      </c>
      <c r="D15" s="24" t="str">
        <f t="shared" si="1"/>
        <v>[ns]</v>
      </c>
      <c r="E15" s="24" t="str">
        <f t="shared" si="1"/>
        <v>[ns]</v>
      </c>
      <c r="F15" s="24" t="str">
        <f t="shared" si="1"/>
        <v>[ns]</v>
      </c>
    </row>
    <row r="16" spans="1:6" x14ac:dyDescent="0.35">
      <c r="A16" t="s">
        <v>50</v>
      </c>
      <c r="B16" s="24" t="str">
        <f t="shared" si="1"/>
        <v>[ns]</v>
      </c>
      <c r="C16" s="24" t="str">
        <f t="shared" si="1"/>
        <v>[ns]</v>
      </c>
      <c r="D16" s="24" t="str">
        <f t="shared" si="1"/>
        <v>[ns]</v>
      </c>
      <c r="E16" s="24" t="str">
        <f t="shared" si="1"/>
        <v>[ns]</v>
      </c>
      <c r="F16" s="24" t="str">
        <f t="shared" si="1"/>
        <v>[ns]</v>
      </c>
    </row>
    <row r="17" spans="1:6" x14ac:dyDescent="0.35">
      <c r="A17" t="s">
        <v>49</v>
      </c>
      <c r="B17" s="24" t="str">
        <f t="shared" si="1"/>
        <v>[c]</v>
      </c>
      <c r="C17" s="24" t="str">
        <f t="shared" si="1"/>
        <v>[c]</v>
      </c>
      <c r="D17" s="24">
        <f t="shared" si="1"/>
        <v>-22.978866288136029</v>
      </c>
      <c r="E17" s="24">
        <f t="shared" si="1"/>
        <v>-4.0102853972639636</v>
      </c>
      <c r="F17" s="24">
        <f t="shared" si="1"/>
        <v>-7.0072174422009361</v>
      </c>
    </row>
    <row r="18" spans="1:6" x14ac:dyDescent="0.35">
      <c r="A18" t="s">
        <v>48</v>
      </c>
      <c r="B18" s="24" t="str">
        <f t="shared" si="1"/>
        <v>[c]</v>
      </c>
      <c r="C18" s="24">
        <f t="shared" si="1"/>
        <v>23.760083393688781</v>
      </c>
      <c r="D18" s="24">
        <f t="shared" si="1"/>
        <v>-15.71787769780509</v>
      </c>
      <c r="E18" s="24">
        <f t="shared" si="1"/>
        <v>5.7942930672943156</v>
      </c>
      <c r="F18" s="24">
        <f t="shared" si="1"/>
        <v>-2.580274623349275</v>
      </c>
    </row>
    <row r="19" spans="1:6" x14ac:dyDescent="0.35">
      <c r="A19" t="s">
        <v>47</v>
      </c>
      <c r="B19" s="24" t="str">
        <f t="shared" si="1"/>
        <v>[ns]</v>
      </c>
      <c r="C19" s="24" t="str">
        <f t="shared" si="1"/>
        <v>[ns]</v>
      </c>
      <c r="D19" s="24" t="str">
        <f t="shared" si="1"/>
        <v>[ns]</v>
      </c>
      <c r="E19" s="24" t="str">
        <f t="shared" si="1"/>
        <v>[ns]</v>
      </c>
      <c r="F19" s="24" t="str">
        <f t="shared" si="1"/>
        <v>[ns]</v>
      </c>
    </row>
    <row r="20" spans="1:6" x14ac:dyDescent="0.35">
      <c r="A20" t="s">
        <v>46</v>
      </c>
      <c r="B20" s="24" t="str">
        <f t="shared" si="1"/>
        <v>[ns]</v>
      </c>
      <c r="C20" s="24" t="str">
        <f t="shared" si="1"/>
        <v>[ns]</v>
      </c>
      <c r="D20" s="24" t="str">
        <f t="shared" si="1"/>
        <v>[ns]</v>
      </c>
      <c r="E20" s="24" t="str">
        <f t="shared" si="1"/>
        <v>[ns]</v>
      </c>
      <c r="F20" s="24" t="str">
        <f t="shared" si="1"/>
        <v>[ns]</v>
      </c>
    </row>
    <row r="21" spans="1:6" x14ac:dyDescent="0.35">
      <c r="A21" t="s">
        <v>45</v>
      </c>
      <c r="B21" s="24">
        <f t="shared" si="1"/>
        <v>-5.7311958627494102</v>
      </c>
      <c r="C21" s="24">
        <f t="shared" si="1"/>
        <v>-7.7072806662650146</v>
      </c>
      <c r="D21" s="24">
        <f t="shared" si="1"/>
        <v>-2.8481476277908619</v>
      </c>
      <c r="E21" s="24">
        <f t="shared" si="1"/>
        <v>-11.992856372663169</v>
      </c>
      <c r="F21" s="24">
        <f t="shared" si="1"/>
        <v>0.65377739975690941</v>
      </c>
    </row>
    <row r="22" spans="1:6" x14ac:dyDescent="0.35">
      <c r="A22" t="s">
        <v>43</v>
      </c>
      <c r="B22" s="24">
        <f t="shared" si="1"/>
        <v>19.77555420621589</v>
      </c>
      <c r="C22" s="24">
        <f t="shared" si="1"/>
        <v>5.2412489246336067</v>
      </c>
      <c r="D22" s="24">
        <f t="shared" si="1"/>
        <v>0.79200868663399615</v>
      </c>
      <c r="E22" s="24">
        <f t="shared" si="1"/>
        <v>6.4514481519426941</v>
      </c>
      <c r="F22" s="24">
        <f t="shared" si="1"/>
        <v>9.0302117630008834</v>
      </c>
    </row>
  </sheetData>
  <pageMargins left="0.7" right="0.7" top="0.75" bottom="0.75" header="0.3" footer="0.3"/>
  <pageSetup paperSize="9" orientation="portrait" r:id="rId1"/>
  <ignoredErrors>
    <ignoredError sqref="B7:E7" calculatedColumn="1"/>
  </ignoredErrors>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105C-B84B-47DB-974E-12C2719CAC5A}">
  <dimension ref="A1:S96"/>
  <sheetViews>
    <sheetView topLeftCell="C62" workbookViewId="0">
      <selection activeCell="K76" sqref="K76"/>
    </sheetView>
  </sheetViews>
  <sheetFormatPr defaultRowHeight="15.5" x14ac:dyDescent="0.35"/>
  <cols>
    <col min="1" max="1" width="31.61328125" bestFit="1" customWidth="1"/>
    <col min="2" max="2" width="24.921875" bestFit="1" customWidth="1"/>
    <col min="12" max="12" width="6" customWidth="1"/>
    <col min="20" max="24" width="5.765625" bestFit="1" customWidth="1"/>
  </cols>
  <sheetData>
    <row r="1" spans="1:19" x14ac:dyDescent="0.35">
      <c r="A1" t="s">
        <v>68</v>
      </c>
      <c r="B1" s="1" t="s">
        <v>36</v>
      </c>
      <c r="C1" s="1" t="s">
        <v>1</v>
      </c>
      <c r="D1" s="1" t="s">
        <v>37</v>
      </c>
      <c r="E1" s="1" t="s">
        <v>38</v>
      </c>
      <c r="F1" s="1" t="s">
        <v>39</v>
      </c>
      <c r="G1" s="1" t="s">
        <v>40</v>
      </c>
      <c r="H1" s="1" t="s">
        <v>41</v>
      </c>
      <c r="I1" s="26" t="s">
        <v>70</v>
      </c>
      <c r="J1" s="26" t="s">
        <v>76</v>
      </c>
      <c r="K1" s="26" t="s">
        <v>65</v>
      </c>
      <c r="L1" s="26" t="s">
        <v>88</v>
      </c>
    </row>
    <row r="2" spans="1:19" x14ac:dyDescent="0.35">
      <c r="A2" t="str">
        <f>B2&amp;LEFT(C2,4)&amp;"/"&amp;RIGHT(C2,2)</f>
        <v>Black African2020/21</v>
      </c>
      <c r="B2" t="s">
        <v>48</v>
      </c>
      <c r="C2" t="s">
        <v>93</v>
      </c>
      <c r="D2">
        <v>4.6212697076416882</v>
      </c>
      <c r="E2">
        <v>961</v>
      </c>
      <c r="F2">
        <v>0</v>
      </c>
      <c r="G2" t="s">
        <v>44</v>
      </c>
      <c r="I2" s="27" t="s">
        <v>71</v>
      </c>
      <c r="J2" s="27">
        <v>16</v>
      </c>
      <c r="K2">
        <v>4.6212697076416882</v>
      </c>
      <c r="L2" t="b">
        <v>1</v>
      </c>
      <c r="N2" s="4" t="s">
        <v>66</v>
      </c>
      <c r="O2" s="23" t="s">
        <v>91</v>
      </c>
      <c r="P2" s="23" t="s">
        <v>35</v>
      </c>
      <c r="Q2" s="5" t="s">
        <v>7</v>
      </c>
      <c r="R2" s="5" t="s">
        <v>6</v>
      </c>
      <c r="S2" s="5" t="s">
        <v>5</v>
      </c>
    </row>
    <row r="3" spans="1:19" x14ac:dyDescent="0.35">
      <c r="A3" t="str">
        <f t="shared" ref="A3:A66" si="0">B3&amp;LEFT(C3,4)&amp;"/"&amp;RIGHT(C3,2)</f>
        <v>Black African2021/22</v>
      </c>
      <c r="B3" t="s">
        <v>48</v>
      </c>
      <c r="C3" t="s">
        <v>94</v>
      </c>
      <c r="D3">
        <v>4.3086120487199047</v>
      </c>
      <c r="E3">
        <v>2307</v>
      </c>
      <c r="F3">
        <v>0</v>
      </c>
      <c r="G3" t="s">
        <v>44</v>
      </c>
      <c r="I3" s="27" t="s">
        <v>71</v>
      </c>
      <c r="J3" s="27">
        <v>16</v>
      </c>
      <c r="K3">
        <v>4.3086120487199047</v>
      </c>
      <c r="L3" t="b">
        <v>1</v>
      </c>
      <c r="N3" t="s">
        <v>43</v>
      </c>
      <c r="O3" s="43">
        <f>VLOOKUP($N3,Table_15!$A:$F,6,FALSE)</f>
        <v>14.432413510611079</v>
      </c>
      <c r="P3" s="43">
        <f>VLOOKUP($N3,Table_15!$A:$F,5,FALSE)</f>
        <v>6.3302306291176436</v>
      </c>
      <c r="Q3" s="43">
        <f>VLOOKUP($N3,Table_15!$A:$F,4,FALSE)</f>
        <v>4.07717416683818</v>
      </c>
      <c r="R3" s="43">
        <f>VLOOKUP($N3,Table_15!$A:$F,3,FALSE)</f>
        <v>7.3035844727413659</v>
      </c>
      <c r="S3" s="43">
        <f>VLOOKUP($N3,Table_15!$A:$F,2,FALSE)</f>
        <v>15.11437079460638</v>
      </c>
    </row>
    <row r="4" spans="1:19" x14ac:dyDescent="0.35">
      <c r="A4" t="str">
        <f t="shared" si="0"/>
        <v>Black African2022/23</v>
      </c>
      <c r="B4" t="s">
        <v>48</v>
      </c>
      <c r="C4" t="s">
        <v>100</v>
      </c>
      <c r="D4">
        <v>3.0303472595390049</v>
      </c>
      <c r="E4">
        <v>2738</v>
      </c>
      <c r="F4">
        <v>0</v>
      </c>
      <c r="G4" t="s">
        <v>44</v>
      </c>
      <c r="I4" s="27" t="s">
        <v>71</v>
      </c>
      <c r="J4" s="27">
        <v>16</v>
      </c>
      <c r="K4">
        <v>3.0303472595390049</v>
      </c>
      <c r="L4" t="b">
        <v>1</v>
      </c>
      <c r="N4" t="s">
        <v>45</v>
      </c>
      <c r="O4" s="43">
        <f>VLOOKUP($N4,Table_15!$A:$F,6,FALSE)</f>
        <v>4.1414371459535646</v>
      </c>
      <c r="P4" s="43">
        <f>VLOOKUP($N4,Table_15!$A:$F,5,FALSE)</f>
        <v>-2.559059866500482</v>
      </c>
      <c r="Q4" s="43">
        <f>VLOOKUP($N4,Table_15!$A:$F,4,FALSE)</f>
        <v>-5.4659422498912784</v>
      </c>
      <c r="R4" s="43">
        <f>VLOOKUP($N4,Table_15!$A:$F,3,FALSE)</f>
        <v>-2.247925539323067</v>
      </c>
      <c r="S4" s="43">
        <f>VLOOKUP($N4,Table_15!$A:$F,2,FALSE)</f>
        <v>2.6701584619375218</v>
      </c>
    </row>
    <row r="5" spans="1:19" x14ac:dyDescent="0.35">
      <c r="A5" t="str">
        <f t="shared" si="0"/>
        <v>Black African2023/24</v>
      </c>
      <c r="B5" t="s">
        <v>48</v>
      </c>
      <c r="C5" t="s">
        <v>95</v>
      </c>
      <c r="D5">
        <v>6.9045734997664114</v>
      </c>
      <c r="E5">
        <v>7200</v>
      </c>
      <c r="F5">
        <v>0</v>
      </c>
      <c r="G5" t="s">
        <v>44</v>
      </c>
      <c r="I5" s="27" t="s">
        <v>71</v>
      </c>
      <c r="J5" s="27">
        <v>16</v>
      </c>
      <c r="K5">
        <v>6.9045734997664114</v>
      </c>
      <c r="L5" t="b">
        <v>1</v>
      </c>
      <c r="N5" t="s">
        <v>46</v>
      </c>
      <c r="O5" s="43">
        <f>VLOOKUP($N5,Table_15!$A:$F,6,FALSE)</f>
        <v>40.341300657362652</v>
      </c>
      <c r="P5" s="43">
        <f>VLOOKUP($N5,Table_15!$A:$F,5,FALSE)</f>
        <v>28.28344573769764</v>
      </c>
      <c r="Q5" s="43">
        <f>VLOOKUP($N5,Table_15!$A:$F,4,FALSE)</f>
        <v>26.69265615628245</v>
      </c>
      <c r="R5" s="43">
        <f>VLOOKUP($N5,Table_15!$A:$F,3,FALSE)</f>
        <v>24.812234277026331</v>
      </c>
      <c r="S5" s="43">
        <f>VLOOKUP($N5,Table_15!$A:$F,2,FALSE)</f>
        <v>28.040442280406989</v>
      </c>
    </row>
    <row r="6" spans="1:19" x14ac:dyDescent="0.35">
      <c r="A6" t="str">
        <f t="shared" si="0"/>
        <v>Black African2024/25</v>
      </c>
      <c r="B6" t="s">
        <v>48</v>
      </c>
      <c r="C6" t="s">
        <v>96</v>
      </c>
      <c r="D6">
        <v>15.786358410724439</v>
      </c>
      <c r="E6">
        <v>4149</v>
      </c>
      <c r="F6">
        <v>0</v>
      </c>
      <c r="G6" t="s">
        <v>44</v>
      </c>
      <c r="I6" s="27" t="s">
        <v>71</v>
      </c>
      <c r="J6" s="27">
        <v>16</v>
      </c>
      <c r="K6">
        <v>15.786358410724439</v>
      </c>
      <c r="L6" t="e">
        <v>#VALUE!</v>
      </c>
      <c r="N6" t="s">
        <v>53</v>
      </c>
      <c r="O6" s="43">
        <f>VLOOKUP($N6,Table_15!$A:$F,6,FALSE)</f>
        <v>17.35015510764358</v>
      </c>
      <c r="P6" s="43">
        <f>VLOOKUP($N6,Table_15!$A:$F,5,FALSE)</f>
        <v>11.223076351773329</v>
      </c>
      <c r="Q6" s="43">
        <f>VLOOKUP($N6,Table_15!$A:$F,4,FALSE)</f>
        <v>14.697267880394961</v>
      </c>
      <c r="R6" s="43">
        <f>VLOOKUP($N6,Table_15!$A:$F,3,FALSE)</f>
        <v>22.05469608509987</v>
      </c>
      <c r="S6" s="43">
        <f>VLOOKUP($N6,Table_15!$A:$F,2,FALSE)</f>
        <v>26.752503799687961</v>
      </c>
    </row>
    <row r="7" spans="1:19" x14ac:dyDescent="0.35">
      <c r="A7" t="str">
        <f t="shared" si="0"/>
        <v>Any other Asian background2020/21</v>
      </c>
      <c r="B7" t="s">
        <v>50</v>
      </c>
      <c r="C7" t="s">
        <v>93</v>
      </c>
      <c r="D7">
        <v>20.84203888376388</v>
      </c>
      <c r="E7">
        <v>378</v>
      </c>
      <c r="F7">
        <v>0</v>
      </c>
      <c r="G7" t="s">
        <v>44</v>
      </c>
      <c r="I7" s="27" t="s">
        <v>71</v>
      </c>
      <c r="J7" s="27">
        <v>14</v>
      </c>
      <c r="K7">
        <v>20.84203888376388</v>
      </c>
      <c r="L7" t="b">
        <v>1</v>
      </c>
      <c r="N7" t="s">
        <v>67</v>
      </c>
      <c r="O7" s="43">
        <f>VLOOKUP($N7,Table_15!$A:$F,6,FALSE)</f>
        <v>20.60018787851649</v>
      </c>
      <c r="P7" s="43">
        <f>VLOOKUP($N7,Table_15!$A:$F,5,FALSE)</f>
        <v>12.82741829285907</v>
      </c>
      <c r="Q7" s="43">
        <f>VLOOKUP($N7,Table_15!$A:$F,4,FALSE)</f>
        <v>10.072262255685891</v>
      </c>
      <c r="R7" s="43">
        <f>VLOOKUP($N7,Table_15!$A:$F,3,FALSE)</f>
        <v>11.192498779303429</v>
      </c>
      <c r="S7" s="43">
        <f>VLOOKUP($N7,Table_15!$A:$F,2,FALSE)</f>
        <v>13.717469085962479</v>
      </c>
    </row>
    <row r="8" spans="1:19" x14ac:dyDescent="0.35">
      <c r="A8" t="str">
        <f t="shared" si="0"/>
        <v>Any other Asian background2021/22</v>
      </c>
      <c r="B8" t="s">
        <v>50</v>
      </c>
      <c r="C8" t="s">
        <v>94</v>
      </c>
      <c r="D8">
        <v>12.163745212822789</v>
      </c>
      <c r="E8">
        <v>814</v>
      </c>
      <c r="F8">
        <v>0</v>
      </c>
      <c r="G8" t="s">
        <v>44</v>
      </c>
      <c r="I8" s="27" t="s">
        <v>71</v>
      </c>
      <c r="J8" s="27">
        <v>14</v>
      </c>
      <c r="K8">
        <v>12.163745212822789</v>
      </c>
      <c r="L8" t="b">
        <v>1</v>
      </c>
      <c r="N8" t="s">
        <v>55</v>
      </c>
      <c r="O8" s="43">
        <f>VLOOKUP($N8,Table_15!$A:$F,6,FALSE)</f>
        <v>26.388355707253961</v>
      </c>
      <c r="P8" s="43">
        <f>VLOOKUP($N8,Table_15!$A:$F,5,FALSE)</f>
        <v>17.139421909901081</v>
      </c>
      <c r="Q8" s="43">
        <f>VLOOKUP($N8,Table_15!$A:$F,4,FALSE)</f>
        <v>15.1523214382677</v>
      </c>
      <c r="R8" s="43">
        <f>VLOOKUP($N8,Table_15!$A:$F,3,FALSE)</f>
        <v>16.229106984376831</v>
      </c>
      <c r="S8" s="43">
        <f>VLOOKUP($N8,Table_15!$A:$F,2,FALSE)</f>
        <v>16.467621657173471</v>
      </c>
    </row>
    <row r="9" spans="1:19" x14ac:dyDescent="0.35">
      <c r="A9" t="str">
        <f t="shared" si="0"/>
        <v>Any other Asian background2022/23</v>
      </c>
      <c r="B9" t="s">
        <v>50</v>
      </c>
      <c r="C9" t="s">
        <v>100</v>
      </c>
      <c r="D9">
        <v>11.10216912198489</v>
      </c>
      <c r="E9">
        <v>905</v>
      </c>
      <c r="F9">
        <v>0</v>
      </c>
      <c r="G9" t="s">
        <v>44</v>
      </c>
      <c r="I9" s="27" t="s">
        <v>71</v>
      </c>
      <c r="J9" s="27">
        <v>14</v>
      </c>
      <c r="K9">
        <v>11.10216912198489</v>
      </c>
      <c r="L9" t="b">
        <v>1</v>
      </c>
      <c r="N9" t="s">
        <v>56</v>
      </c>
      <c r="O9" s="43">
        <f>VLOOKUP($N9,Table_15!$A:$F,6,FALSE)</f>
        <v>15.26936084821147</v>
      </c>
      <c r="P9" s="43">
        <f>VLOOKUP($N9,Table_15!$A:$F,5,FALSE)</f>
        <v>7.7950721920378836</v>
      </c>
      <c r="Q9" s="43">
        <f>VLOOKUP($N9,Table_15!$A:$F,4,FALSE)</f>
        <v>5.0826898483580818</v>
      </c>
      <c r="R9" s="43">
        <f>VLOOKUP($N9,Table_15!$A:$F,3,FALSE)</f>
        <v>8.2557962546353654</v>
      </c>
      <c r="S9" s="43">
        <f>VLOOKUP($N9,Table_15!$A:$F,2,FALSE)</f>
        <v>12.279282359543631</v>
      </c>
    </row>
    <row r="10" spans="1:19" x14ac:dyDescent="0.35">
      <c r="A10" t="str">
        <f t="shared" si="0"/>
        <v>Any other Asian background2023/24</v>
      </c>
      <c r="B10" t="s">
        <v>50</v>
      </c>
      <c r="C10" t="s">
        <v>95</v>
      </c>
      <c r="D10">
        <v>11.949079211246611</v>
      </c>
      <c r="E10">
        <v>2059</v>
      </c>
      <c r="F10">
        <v>0</v>
      </c>
      <c r="G10" t="s">
        <v>44</v>
      </c>
      <c r="I10" s="27" t="s">
        <v>71</v>
      </c>
      <c r="J10" s="27">
        <v>14</v>
      </c>
      <c r="K10">
        <v>11.949079211246611</v>
      </c>
      <c r="L10" t="b">
        <v>0</v>
      </c>
      <c r="N10" t="s">
        <v>59</v>
      </c>
      <c r="O10" s="43">
        <f>VLOOKUP($N10,Table_15!$A:$F,6,FALSE)</f>
        <v>-49.073259691913748</v>
      </c>
      <c r="P10" s="43">
        <f>VLOOKUP($N10,Table_15!$A:$F,5,FALSE)</f>
        <v>-42.458527657250123</v>
      </c>
      <c r="Q10" s="43">
        <f>VLOOKUP($N10,Table_15!$A:$F,4,FALSE)</f>
        <v>-49.678630440611293</v>
      </c>
      <c r="R10" s="43">
        <f>VLOOKUP($N10,Table_15!$A:$F,3,FALSE)</f>
        <v>-52.527042537746723</v>
      </c>
      <c r="S10" s="43">
        <f>VLOOKUP($N10,Table_15!$A:$F,2,FALSE)</f>
        <v>-46.430999193821528</v>
      </c>
    </row>
    <row r="11" spans="1:19" x14ac:dyDescent="0.35">
      <c r="A11" t="str">
        <f t="shared" si="0"/>
        <v>Any other Asian background2024/25</v>
      </c>
      <c r="B11" t="s">
        <v>50</v>
      </c>
      <c r="C11" t="s">
        <v>96</v>
      </c>
      <c r="D11">
        <v>19.144170686571869</v>
      </c>
      <c r="E11">
        <v>1157</v>
      </c>
      <c r="F11">
        <v>0</v>
      </c>
      <c r="G11" t="s">
        <v>44</v>
      </c>
      <c r="I11" s="27" t="s">
        <v>71</v>
      </c>
      <c r="J11" s="27">
        <v>14</v>
      </c>
      <c r="K11">
        <v>19.144170686571869</v>
      </c>
      <c r="L11" t="b">
        <v>0</v>
      </c>
      <c r="N11" t="s">
        <v>60</v>
      </c>
      <c r="O11" s="43">
        <f>VLOOKUP($N11,Table_15!$A:$F,6,FALSE)</f>
        <v>-23.38566261864063</v>
      </c>
      <c r="P11" s="43">
        <f>VLOOKUP($N11,Table_15!$A:$F,5,FALSE)</f>
        <v>-29.849847424556359</v>
      </c>
      <c r="Q11" s="43">
        <f>VLOOKUP($N11,Table_15!$A:$F,4,FALSE)</f>
        <v>-31.650509143696119</v>
      </c>
      <c r="R11" s="43">
        <f>VLOOKUP($N11,Table_15!$A:$F,3,FALSE)</f>
        <v>-31.942754795672851</v>
      </c>
      <c r="S11" s="43">
        <f>VLOOKUP($N11,Table_15!$A:$F,2,FALSE)</f>
        <v>-25.4830149157651</v>
      </c>
    </row>
    <row r="12" spans="1:19" x14ac:dyDescent="0.35">
      <c r="A12" t="str">
        <f t="shared" si="0"/>
        <v>Any other Black background2020/21</v>
      </c>
      <c r="B12" t="s">
        <v>47</v>
      </c>
      <c r="C12" t="s">
        <v>93</v>
      </c>
      <c r="D12">
        <v>8.5566779460758209</v>
      </c>
      <c r="E12">
        <v>188</v>
      </c>
      <c r="F12">
        <v>0</v>
      </c>
      <c r="G12" t="s">
        <v>44</v>
      </c>
      <c r="I12" s="27" t="s">
        <v>38</v>
      </c>
      <c r="J12" s="27">
        <v>17</v>
      </c>
      <c r="K12" t="s">
        <v>74</v>
      </c>
      <c r="L12" t="b">
        <v>1</v>
      </c>
      <c r="N12" t="s">
        <v>61</v>
      </c>
      <c r="O12" s="43">
        <f>VLOOKUP($N12,Table_15!$A:$F,6,FALSE)</f>
        <v>-20.78712508617722</v>
      </c>
      <c r="P12" s="43">
        <f>VLOOKUP($N12,Table_15!$A:$F,5,FALSE)</f>
        <v>-22.585978038489259</v>
      </c>
      <c r="Q12" s="43">
        <f>VLOOKUP($N12,Table_15!$A:$F,4,FALSE)</f>
        <v>-31.865132540666782</v>
      </c>
      <c r="R12" s="43">
        <f>VLOOKUP($N12,Table_15!$A:$F,3,FALSE)</f>
        <v>-30.324888231180491</v>
      </c>
      <c r="S12" s="43">
        <f>VLOOKUP($N12,Table_15!$A:$F,2,FALSE)</f>
        <v>-25.670088245646379</v>
      </c>
    </row>
    <row r="13" spans="1:19" x14ac:dyDescent="0.35">
      <c r="A13" t="str">
        <f t="shared" si="0"/>
        <v>Any other Black background2021/22</v>
      </c>
      <c r="B13" t="s">
        <v>47</v>
      </c>
      <c r="C13" t="s">
        <v>94</v>
      </c>
      <c r="D13">
        <v>-0.77850748147940729</v>
      </c>
      <c r="E13">
        <v>298</v>
      </c>
      <c r="F13">
        <v>0</v>
      </c>
      <c r="G13" t="s">
        <v>44</v>
      </c>
      <c r="I13" s="27" t="s">
        <v>38</v>
      </c>
      <c r="J13" s="27">
        <v>17</v>
      </c>
      <c r="K13" t="s">
        <v>74</v>
      </c>
      <c r="L13" t="b">
        <v>1</v>
      </c>
      <c r="N13" t="s">
        <v>62</v>
      </c>
      <c r="O13" s="43">
        <f>VLOOKUP($N13,Table_15!$A:$F,6,FALSE)</f>
        <v>11.05217043445584</v>
      </c>
      <c r="P13" s="43">
        <f>VLOOKUP($N13,Table_15!$A:$F,5,FALSE)</f>
        <v>2.986576297446391</v>
      </c>
      <c r="Q13" s="43">
        <f>VLOOKUP($N13,Table_15!$A:$F,4,FALSE)</f>
        <v>0</v>
      </c>
      <c r="R13" s="43">
        <f>VLOOKUP($N13,Table_15!$A:$F,3,FALSE)</f>
        <v>2.507100305176921</v>
      </c>
      <c r="S13" s="43">
        <f>VLOOKUP($N13,Table_15!$A:$F,2,FALSE)</f>
        <v>6.4821679595209192</v>
      </c>
    </row>
    <row r="14" spans="1:19" x14ac:dyDescent="0.35">
      <c r="A14" t="str">
        <f t="shared" si="0"/>
        <v>Any other Black background2022/23</v>
      </c>
      <c r="B14" t="s">
        <v>47</v>
      </c>
      <c r="C14" t="s">
        <v>100</v>
      </c>
      <c r="D14">
        <v>-0.13230227883108031</v>
      </c>
      <c r="E14">
        <v>303</v>
      </c>
      <c r="F14">
        <v>0</v>
      </c>
      <c r="G14" t="s">
        <v>44</v>
      </c>
      <c r="I14" s="27" t="s">
        <v>38</v>
      </c>
      <c r="J14" s="27">
        <v>17</v>
      </c>
      <c r="K14" t="s">
        <v>74</v>
      </c>
      <c r="L14" t="b">
        <v>0</v>
      </c>
    </row>
    <row r="15" spans="1:19" x14ac:dyDescent="0.35">
      <c r="A15" t="str">
        <f t="shared" si="0"/>
        <v>Any other Black background2023/24</v>
      </c>
      <c r="B15" t="s">
        <v>47</v>
      </c>
      <c r="C15" t="s">
        <v>95</v>
      </c>
      <c r="D15">
        <v>3.6645620272886159</v>
      </c>
      <c r="E15">
        <v>608</v>
      </c>
      <c r="F15">
        <v>0</v>
      </c>
      <c r="G15" t="s">
        <v>44</v>
      </c>
      <c r="I15" s="27" t="s">
        <v>38</v>
      </c>
      <c r="J15" s="27">
        <v>17</v>
      </c>
      <c r="K15" t="s">
        <v>74</v>
      </c>
      <c r="L15" t="b">
        <v>0</v>
      </c>
    </row>
    <row r="16" spans="1:19" x14ac:dyDescent="0.35">
      <c r="A16" t="str">
        <f t="shared" si="0"/>
        <v>Any other Black background2024/25</v>
      </c>
      <c r="B16" t="s">
        <v>47</v>
      </c>
      <c r="C16" t="s">
        <v>96</v>
      </c>
      <c r="D16">
        <v>8.1519921849821753</v>
      </c>
      <c r="E16">
        <v>316</v>
      </c>
      <c r="F16">
        <v>0</v>
      </c>
      <c r="G16" t="s">
        <v>44</v>
      </c>
      <c r="I16" s="27" t="s">
        <v>38</v>
      </c>
      <c r="J16" s="27">
        <v>17</v>
      </c>
      <c r="K16" t="s">
        <v>74</v>
      </c>
      <c r="L16" t="b">
        <v>0</v>
      </c>
    </row>
    <row r="17" spans="1:12" x14ac:dyDescent="0.35">
      <c r="A17" t="str">
        <f t="shared" si="0"/>
        <v>Any other Mixed background2020/21</v>
      </c>
      <c r="B17" t="s">
        <v>54</v>
      </c>
      <c r="C17" t="s">
        <v>93</v>
      </c>
      <c r="D17">
        <v>13.717469085962479</v>
      </c>
      <c r="E17">
        <v>2426</v>
      </c>
      <c r="F17">
        <v>0</v>
      </c>
      <c r="G17" t="s">
        <v>44</v>
      </c>
      <c r="I17" s="27" t="s">
        <v>71</v>
      </c>
      <c r="J17" s="27">
        <v>10</v>
      </c>
      <c r="K17">
        <v>13.717469085962479</v>
      </c>
      <c r="L17" t="b">
        <v>1</v>
      </c>
    </row>
    <row r="18" spans="1:12" x14ac:dyDescent="0.35">
      <c r="A18" t="str">
        <f t="shared" si="0"/>
        <v>Any other Mixed background2021/22</v>
      </c>
      <c r="B18" t="s">
        <v>54</v>
      </c>
      <c r="C18" t="s">
        <v>94</v>
      </c>
      <c r="D18">
        <v>11.192498779303429</v>
      </c>
      <c r="E18">
        <v>4182</v>
      </c>
      <c r="F18">
        <v>0</v>
      </c>
      <c r="G18" t="s">
        <v>44</v>
      </c>
      <c r="I18" s="27" t="s">
        <v>71</v>
      </c>
      <c r="J18" s="27">
        <v>10</v>
      </c>
      <c r="K18">
        <v>11.192498779303429</v>
      </c>
      <c r="L18" t="b">
        <v>0</v>
      </c>
    </row>
    <row r="19" spans="1:12" x14ac:dyDescent="0.35">
      <c r="A19" t="str">
        <f t="shared" si="0"/>
        <v>Any other Mixed background2022/23</v>
      </c>
      <c r="B19" t="s">
        <v>54</v>
      </c>
      <c r="C19" t="s">
        <v>100</v>
      </c>
      <c r="D19">
        <v>10.072262255685891</v>
      </c>
      <c r="E19">
        <v>4403</v>
      </c>
      <c r="F19">
        <v>0</v>
      </c>
      <c r="G19" t="s">
        <v>44</v>
      </c>
      <c r="I19" s="27" t="s">
        <v>71</v>
      </c>
      <c r="J19" s="27">
        <v>10</v>
      </c>
      <c r="K19">
        <v>10.072262255685891</v>
      </c>
      <c r="L19" t="b">
        <v>0</v>
      </c>
    </row>
    <row r="20" spans="1:12" x14ac:dyDescent="0.35">
      <c r="A20" t="str">
        <f t="shared" si="0"/>
        <v>Any other Mixed background2023/24</v>
      </c>
      <c r="B20" t="s">
        <v>54</v>
      </c>
      <c r="C20" t="s">
        <v>95</v>
      </c>
      <c r="D20">
        <v>12.82741829285907</v>
      </c>
      <c r="E20">
        <v>9222</v>
      </c>
      <c r="F20">
        <v>0</v>
      </c>
      <c r="G20" t="s">
        <v>44</v>
      </c>
      <c r="I20" s="27" t="s">
        <v>71</v>
      </c>
      <c r="J20" s="27">
        <v>10</v>
      </c>
      <c r="K20">
        <v>12.82741829285907</v>
      </c>
      <c r="L20" t="b">
        <v>0</v>
      </c>
    </row>
    <row r="21" spans="1:12" x14ac:dyDescent="0.35">
      <c r="A21" t="str">
        <f t="shared" si="0"/>
        <v>Any other Mixed background2024/25</v>
      </c>
      <c r="B21" t="s">
        <v>54</v>
      </c>
      <c r="C21" t="s">
        <v>96</v>
      </c>
      <c r="D21">
        <v>20.60018787851649</v>
      </c>
      <c r="E21">
        <v>4694</v>
      </c>
      <c r="F21">
        <v>0</v>
      </c>
      <c r="G21" t="s">
        <v>44</v>
      </c>
      <c r="I21" s="27" t="s">
        <v>71</v>
      </c>
      <c r="J21" s="27">
        <v>10</v>
      </c>
      <c r="K21">
        <v>20.60018787851649</v>
      </c>
      <c r="L21" t="b">
        <v>0</v>
      </c>
    </row>
    <row r="22" spans="1:12" x14ac:dyDescent="0.35">
      <c r="A22" t="str">
        <f t="shared" si="0"/>
        <v>Any other White background2020/21</v>
      </c>
      <c r="B22" t="s">
        <v>58</v>
      </c>
      <c r="C22" t="s">
        <v>93</v>
      </c>
      <c r="D22">
        <v>4.699824851472858</v>
      </c>
      <c r="E22">
        <v>4817</v>
      </c>
      <c r="F22">
        <v>0</v>
      </c>
      <c r="G22" t="s">
        <v>44</v>
      </c>
      <c r="I22" s="27" t="s">
        <v>71</v>
      </c>
      <c r="J22" s="27">
        <v>6</v>
      </c>
      <c r="K22">
        <v>4.699824851472858</v>
      </c>
      <c r="L22" t="b">
        <v>0</v>
      </c>
    </row>
    <row r="23" spans="1:12" x14ac:dyDescent="0.35">
      <c r="A23" t="str">
        <f t="shared" si="0"/>
        <v>Any other White background2021/22</v>
      </c>
      <c r="B23" t="s">
        <v>58</v>
      </c>
      <c r="C23" t="s">
        <v>94</v>
      </c>
      <c r="D23">
        <v>4.021158052483627</v>
      </c>
      <c r="E23">
        <v>8245</v>
      </c>
      <c r="F23">
        <v>0</v>
      </c>
      <c r="G23" t="s">
        <v>44</v>
      </c>
      <c r="I23" s="27" t="s">
        <v>71</v>
      </c>
      <c r="J23" s="27">
        <v>6</v>
      </c>
      <c r="K23">
        <v>4.021158052483627</v>
      </c>
      <c r="L23" t="b">
        <v>0</v>
      </c>
    </row>
    <row r="24" spans="1:12" x14ac:dyDescent="0.35">
      <c r="A24" t="str">
        <f t="shared" si="0"/>
        <v>Any other White background2022/23</v>
      </c>
      <c r="B24" t="s">
        <v>58</v>
      </c>
      <c r="C24" t="s">
        <v>100</v>
      </c>
      <c r="D24">
        <v>0.55434816674670362</v>
      </c>
      <c r="E24">
        <v>8589</v>
      </c>
      <c r="F24">
        <v>0</v>
      </c>
      <c r="G24" t="s">
        <v>44</v>
      </c>
      <c r="I24" s="27" t="s">
        <v>71</v>
      </c>
      <c r="J24" s="27">
        <v>6</v>
      </c>
      <c r="K24">
        <v>0.55434816674670362</v>
      </c>
      <c r="L24" t="b">
        <v>0</v>
      </c>
    </row>
    <row r="25" spans="1:12" x14ac:dyDescent="0.35">
      <c r="A25" t="str">
        <f t="shared" si="0"/>
        <v>Any other White background2023/24</v>
      </c>
      <c r="B25" t="s">
        <v>58</v>
      </c>
      <c r="C25" t="s">
        <v>95</v>
      </c>
      <c r="D25">
        <v>4.7608584577586894</v>
      </c>
      <c r="E25">
        <v>16858</v>
      </c>
      <c r="F25">
        <v>0</v>
      </c>
      <c r="G25" t="s">
        <v>44</v>
      </c>
      <c r="I25" s="27" t="s">
        <v>71</v>
      </c>
      <c r="J25" s="27">
        <v>6</v>
      </c>
      <c r="K25">
        <v>4.7608584577586894</v>
      </c>
      <c r="L25" t="b">
        <v>0</v>
      </c>
    </row>
    <row r="26" spans="1:12" x14ac:dyDescent="0.35">
      <c r="A26" t="str">
        <f t="shared" si="0"/>
        <v>Any other White background2024/25</v>
      </c>
      <c r="B26" t="s">
        <v>58</v>
      </c>
      <c r="C26" t="s">
        <v>96</v>
      </c>
      <c r="D26">
        <v>14.97785665576626</v>
      </c>
      <c r="E26">
        <v>7987</v>
      </c>
      <c r="F26">
        <v>0</v>
      </c>
      <c r="G26" t="s">
        <v>44</v>
      </c>
      <c r="I26" s="27" t="s">
        <v>71</v>
      </c>
      <c r="J26" s="27">
        <v>6</v>
      </c>
      <c r="K26">
        <v>14.97785665576626</v>
      </c>
      <c r="L26" t="b">
        <v>0</v>
      </c>
    </row>
    <row r="27" spans="1:12" x14ac:dyDescent="0.35">
      <c r="A27" t="str">
        <f t="shared" si="0"/>
        <v>Any other ethnic background2020/21</v>
      </c>
      <c r="B27" t="s">
        <v>45</v>
      </c>
      <c r="C27" t="s">
        <v>93</v>
      </c>
      <c r="D27">
        <v>2.6701584619375218</v>
      </c>
      <c r="E27">
        <v>1753</v>
      </c>
      <c r="F27">
        <v>0</v>
      </c>
      <c r="G27" t="s">
        <v>44</v>
      </c>
      <c r="I27" s="27" t="s">
        <v>71</v>
      </c>
      <c r="J27" s="27">
        <v>19</v>
      </c>
      <c r="K27">
        <v>2.6701584619375218</v>
      </c>
      <c r="L27" t="b">
        <v>0</v>
      </c>
    </row>
    <row r="28" spans="1:12" x14ac:dyDescent="0.35">
      <c r="A28" t="str">
        <f t="shared" si="0"/>
        <v>Any other ethnic background2021/22</v>
      </c>
      <c r="B28" t="s">
        <v>45</v>
      </c>
      <c r="C28" t="s">
        <v>94</v>
      </c>
      <c r="D28">
        <v>-2.247925539323067</v>
      </c>
      <c r="E28">
        <v>3618</v>
      </c>
      <c r="F28">
        <v>0</v>
      </c>
      <c r="G28" t="s">
        <v>44</v>
      </c>
      <c r="I28" s="27" t="s">
        <v>71</v>
      </c>
      <c r="J28" s="27">
        <v>19</v>
      </c>
      <c r="K28">
        <v>-2.247925539323067</v>
      </c>
      <c r="L28" t="b">
        <v>0</v>
      </c>
    </row>
    <row r="29" spans="1:12" x14ac:dyDescent="0.35">
      <c r="A29" t="str">
        <f t="shared" si="0"/>
        <v>Any other ethnic background2022/23</v>
      </c>
      <c r="B29" t="s">
        <v>45</v>
      </c>
      <c r="C29" t="s">
        <v>100</v>
      </c>
      <c r="D29">
        <v>-5.4659422498912784</v>
      </c>
      <c r="E29">
        <v>3589</v>
      </c>
      <c r="F29">
        <v>0</v>
      </c>
      <c r="G29" t="s">
        <v>44</v>
      </c>
      <c r="I29" s="27" t="s">
        <v>71</v>
      </c>
      <c r="J29" s="27">
        <v>19</v>
      </c>
      <c r="K29">
        <v>-5.4659422498912784</v>
      </c>
      <c r="L29" t="b">
        <v>0</v>
      </c>
    </row>
    <row r="30" spans="1:12" x14ac:dyDescent="0.35">
      <c r="A30" t="str">
        <f t="shared" si="0"/>
        <v>Any other ethnic background2023/24</v>
      </c>
      <c r="B30" t="s">
        <v>45</v>
      </c>
      <c r="C30" t="s">
        <v>95</v>
      </c>
      <c r="D30">
        <v>-2.559059866500482</v>
      </c>
      <c r="E30">
        <v>7209</v>
      </c>
      <c r="F30">
        <v>0</v>
      </c>
      <c r="G30" t="s">
        <v>44</v>
      </c>
      <c r="I30" s="27" t="s">
        <v>71</v>
      </c>
      <c r="J30" s="27">
        <v>19</v>
      </c>
      <c r="K30">
        <v>-2.559059866500482</v>
      </c>
      <c r="L30" t="b">
        <v>0</v>
      </c>
    </row>
    <row r="31" spans="1:12" x14ac:dyDescent="0.35">
      <c r="A31" t="str">
        <f t="shared" si="0"/>
        <v>Any other ethnic background2024/25</v>
      </c>
      <c r="B31" t="s">
        <v>45</v>
      </c>
      <c r="C31" t="s">
        <v>96</v>
      </c>
      <c r="D31">
        <v>4.1414371459535646</v>
      </c>
      <c r="E31">
        <v>3644</v>
      </c>
      <c r="F31">
        <v>0</v>
      </c>
      <c r="G31" t="s">
        <v>44</v>
      </c>
      <c r="I31" s="27" t="s">
        <v>71</v>
      </c>
      <c r="J31" s="27">
        <v>19</v>
      </c>
      <c r="K31">
        <v>4.1414371459535646</v>
      </c>
      <c r="L31" t="b">
        <v>0</v>
      </c>
    </row>
    <row r="32" spans="1:12" x14ac:dyDescent="0.35">
      <c r="A32" t="str">
        <f t="shared" si="0"/>
        <v>Bangladeshi2020/21</v>
      </c>
      <c r="B32" t="s">
        <v>51</v>
      </c>
      <c r="C32" t="s">
        <v>93</v>
      </c>
      <c r="D32">
        <v>8.4919517726023663</v>
      </c>
      <c r="E32">
        <v>970</v>
      </c>
      <c r="F32">
        <v>0</v>
      </c>
      <c r="G32" t="s">
        <v>44</v>
      </c>
      <c r="I32" s="27" t="s">
        <v>71</v>
      </c>
      <c r="J32" s="27">
        <v>13</v>
      </c>
      <c r="K32">
        <v>8.4919517726023663</v>
      </c>
      <c r="L32" t="b">
        <v>0</v>
      </c>
    </row>
    <row r="33" spans="1:12" x14ac:dyDescent="0.35">
      <c r="A33" t="str">
        <f t="shared" si="0"/>
        <v>Bangladeshi2021/22</v>
      </c>
      <c r="B33" t="s">
        <v>51</v>
      </c>
      <c r="C33" t="s">
        <v>94</v>
      </c>
      <c r="D33">
        <v>4.838325753954102</v>
      </c>
      <c r="E33">
        <v>1903</v>
      </c>
      <c r="F33">
        <v>0</v>
      </c>
      <c r="G33" t="s">
        <v>44</v>
      </c>
      <c r="I33" s="27" t="s">
        <v>71</v>
      </c>
      <c r="J33" s="27">
        <v>13</v>
      </c>
      <c r="K33">
        <v>4.838325753954102</v>
      </c>
      <c r="L33" t="b">
        <v>0</v>
      </c>
    </row>
    <row r="34" spans="1:12" x14ac:dyDescent="0.35">
      <c r="A34" t="str">
        <f t="shared" si="0"/>
        <v>Bangladeshi2022/23</v>
      </c>
      <c r="B34" t="s">
        <v>51</v>
      </c>
      <c r="C34" t="s">
        <v>100</v>
      </c>
      <c r="D34">
        <v>2.9486286150796222</v>
      </c>
      <c r="E34">
        <v>1784</v>
      </c>
      <c r="F34">
        <v>0</v>
      </c>
      <c r="G34" t="s">
        <v>44</v>
      </c>
      <c r="I34" s="27" t="s">
        <v>71</v>
      </c>
      <c r="J34" s="27">
        <v>13</v>
      </c>
      <c r="K34">
        <v>2.9486286150796222</v>
      </c>
      <c r="L34" t="b">
        <v>0</v>
      </c>
    </row>
    <row r="35" spans="1:12" x14ac:dyDescent="0.35">
      <c r="A35" t="str">
        <f t="shared" si="0"/>
        <v>Bangladeshi2023/24</v>
      </c>
      <c r="B35" t="s">
        <v>51</v>
      </c>
      <c r="C35" t="s">
        <v>95</v>
      </c>
      <c r="D35">
        <v>5.1509049845412527</v>
      </c>
      <c r="E35">
        <v>3505</v>
      </c>
      <c r="F35">
        <v>0</v>
      </c>
      <c r="G35" t="s">
        <v>44</v>
      </c>
      <c r="I35" s="27" t="s">
        <v>71</v>
      </c>
      <c r="J35" s="27">
        <v>13</v>
      </c>
      <c r="K35">
        <v>5.1509049845412527</v>
      </c>
      <c r="L35" t="b">
        <v>0</v>
      </c>
    </row>
    <row r="36" spans="1:12" x14ac:dyDescent="0.35">
      <c r="A36" t="str">
        <f t="shared" si="0"/>
        <v>Bangladeshi2024/25</v>
      </c>
      <c r="B36" t="s">
        <v>51</v>
      </c>
      <c r="C36" t="s">
        <v>96</v>
      </c>
      <c r="D36">
        <v>14.04249044142802</v>
      </c>
      <c r="E36">
        <v>1705</v>
      </c>
      <c r="F36">
        <v>0</v>
      </c>
      <c r="G36" t="s">
        <v>44</v>
      </c>
      <c r="I36" s="27" t="s">
        <v>71</v>
      </c>
      <c r="J36" s="27">
        <v>13</v>
      </c>
      <c r="K36">
        <v>14.04249044142802</v>
      </c>
      <c r="L36" t="b">
        <v>0</v>
      </c>
    </row>
    <row r="37" spans="1:12" x14ac:dyDescent="0.35">
      <c r="A37" t="str">
        <f t="shared" si="0"/>
        <v>Black Caribbean2020/21</v>
      </c>
      <c r="B37" t="s">
        <v>49</v>
      </c>
      <c r="C37" t="s">
        <v>93</v>
      </c>
      <c r="D37">
        <v>7.3930469285893343</v>
      </c>
      <c r="E37">
        <v>57</v>
      </c>
      <c r="F37">
        <v>0</v>
      </c>
      <c r="G37" t="s">
        <v>44</v>
      </c>
      <c r="I37" s="27" t="s">
        <v>38</v>
      </c>
      <c r="J37" s="27">
        <v>15</v>
      </c>
      <c r="K37" t="s">
        <v>74</v>
      </c>
      <c r="L37" t="b">
        <v>0</v>
      </c>
    </row>
    <row r="38" spans="1:12" x14ac:dyDescent="0.35">
      <c r="A38" t="str">
        <f t="shared" si="0"/>
        <v>Black Caribbean2021/22</v>
      </c>
      <c r="B38" t="s">
        <v>49</v>
      </c>
      <c r="C38" t="s">
        <v>94</v>
      </c>
      <c r="D38">
        <v>-1.858159573645749</v>
      </c>
      <c r="E38">
        <v>127</v>
      </c>
      <c r="F38">
        <v>0</v>
      </c>
      <c r="G38" t="s">
        <v>44</v>
      </c>
      <c r="I38" s="27" t="s">
        <v>38</v>
      </c>
      <c r="J38" s="27">
        <v>15</v>
      </c>
      <c r="K38" t="s">
        <v>74</v>
      </c>
      <c r="L38" t="b">
        <v>0</v>
      </c>
    </row>
    <row r="39" spans="1:12" x14ac:dyDescent="0.35">
      <c r="A39" t="str">
        <f t="shared" si="0"/>
        <v>Black Caribbean2022/23</v>
      </c>
      <c r="B39" t="s">
        <v>49</v>
      </c>
      <c r="C39" t="s">
        <v>100</v>
      </c>
      <c r="D39">
        <v>-7.7048398364309474</v>
      </c>
      <c r="E39">
        <v>126</v>
      </c>
      <c r="F39">
        <v>0</v>
      </c>
      <c r="G39" t="s">
        <v>44</v>
      </c>
      <c r="I39" s="27" t="s">
        <v>38</v>
      </c>
      <c r="J39" s="27">
        <v>15</v>
      </c>
      <c r="K39" t="s">
        <v>74</v>
      </c>
      <c r="L39" t="b">
        <v>0</v>
      </c>
    </row>
    <row r="40" spans="1:12" x14ac:dyDescent="0.35">
      <c r="A40" t="str">
        <f t="shared" si="0"/>
        <v>Black Caribbean2023/24</v>
      </c>
      <c r="B40" t="s">
        <v>49</v>
      </c>
      <c r="C40" t="s">
        <v>95</v>
      </c>
      <c r="D40">
        <v>-2.2201447688809561</v>
      </c>
      <c r="E40">
        <v>208</v>
      </c>
      <c r="F40">
        <v>0</v>
      </c>
      <c r="G40" t="s">
        <v>44</v>
      </c>
      <c r="I40" s="27" t="s">
        <v>38</v>
      </c>
      <c r="J40" s="27">
        <v>15</v>
      </c>
      <c r="K40" t="s">
        <v>74</v>
      </c>
      <c r="L40" t="b">
        <v>0</v>
      </c>
    </row>
    <row r="41" spans="1:12" x14ac:dyDescent="0.35">
      <c r="A41" t="str">
        <f t="shared" si="0"/>
        <v>Black Caribbean2024/25</v>
      </c>
      <c r="B41" t="s">
        <v>49</v>
      </c>
      <c r="C41" t="s">
        <v>96</v>
      </c>
      <c r="D41">
        <v>9.9089640840428252</v>
      </c>
      <c r="E41">
        <v>119</v>
      </c>
      <c r="F41">
        <v>0</v>
      </c>
      <c r="G41" t="s">
        <v>44</v>
      </c>
      <c r="I41" s="27" t="s">
        <v>38</v>
      </c>
      <c r="J41" s="27">
        <v>15</v>
      </c>
      <c r="K41" t="s">
        <v>74</v>
      </c>
      <c r="L41" t="b">
        <v>0</v>
      </c>
    </row>
    <row r="42" spans="1:12" x14ac:dyDescent="0.35">
      <c r="A42" t="str">
        <f t="shared" si="0"/>
        <v>Chinese2020/21</v>
      </c>
      <c r="B42" t="s">
        <v>46</v>
      </c>
      <c r="C42" t="s">
        <v>93</v>
      </c>
      <c r="D42">
        <v>28.040442280406989</v>
      </c>
      <c r="E42">
        <v>325</v>
      </c>
      <c r="F42">
        <v>0</v>
      </c>
      <c r="G42" t="s">
        <v>44</v>
      </c>
      <c r="I42" s="27" t="s">
        <v>71</v>
      </c>
      <c r="J42" s="27">
        <v>18</v>
      </c>
      <c r="K42">
        <v>28.040442280406989</v>
      </c>
      <c r="L42" t="b">
        <v>0</v>
      </c>
    </row>
    <row r="43" spans="1:12" x14ac:dyDescent="0.35">
      <c r="A43" t="str">
        <f t="shared" si="0"/>
        <v>Chinese2021/22</v>
      </c>
      <c r="B43" t="s">
        <v>46</v>
      </c>
      <c r="C43" t="s">
        <v>94</v>
      </c>
      <c r="D43">
        <v>24.812234277026331</v>
      </c>
      <c r="E43">
        <v>620</v>
      </c>
      <c r="F43">
        <v>0</v>
      </c>
      <c r="G43" t="s">
        <v>44</v>
      </c>
      <c r="I43" s="27" t="s">
        <v>71</v>
      </c>
      <c r="J43" s="27">
        <v>18</v>
      </c>
      <c r="K43">
        <v>24.812234277026331</v>
      </c>
      <c r="L43" t="b">
        <v>0</v>
      </c>
    </row>
    <row r="44" spans="1:12" x14ac:dyDescent="0.35">
      <c r="A44" t="str">
        <f t="shared" si="0"/>
        <v>Chinese2022/23</v>
      </c>
      <c r="B44" t="s">
        <v>46</v>
      </c>
      <c r="C44" t="s">
        <v>100</v>
      </c>
      <c r="D44">
        <v>26.69265615628245</v>
      </c>
      <c r="E44">
        <v>625</v>
      </c>
      <c r="F44">
        <v>0</v>
      </c>
      <c r="G44" t="s">
        <v>44</v>
      </c>
      <c r="I44" s="27" t="s">
        <v>71</v>
      </c>
      <c r="J44" s="27">
        <v>18</v>
      </c>
      <c r="K44">
        <v>26.69265615628245</v>
      </c>
      <c r="L44" t="b">
        <v>0</v>
      </c>
    </row>
    <row r="45" spans="1:12" x14ac:dyDescent="0.35">
      <c r="A45" t="str">
        <f t="shared" si="0"/>
        <v>Chinese2023/24</v>
      </c>
      <c r="B45" t="s">
        <v>46</v>
      </c>
      <c r="C45" t="s">
        <v>95</v>
      </c>
      <c r="D45">
        <v>28.28344573769764</v>
      </c>
      <c r="E45">
        <v>1192</v>
      </c>
      <c r="F45">
        <v>0</v>
      </c>
      <c r="G45" t="s">
        <v>44</v>
      </c>
      <c r="I45" s="27" t="s">
        <v>71</v>
      </c>
      <c r="J45" s="27">
        <v>18</v>
      </c>
      <c r="K45">
        <v>28.28344573769764</v>
      </c>
      <c r="L45" t="b">
        <v>0</v>
      </c>
    </row>
    <row r="46" spans="1:12" x14ac:dyDescent="0.35">
      <c r="A46" t="str">
        <f t="shared" si="0"/>
        <v>Chinese2024/25</v>
      </c>
      <c r="B46" t="s">
        <v>46</v>
      </c>
      <c r="C46" t="s">
        <v>96</v>
      </c>
      <c r="D46">
        <v>40.341300657362652</v>
      </c>
      <c r="E46">
        <v>549</v>
      </c>
      <c r="F46">
        <v>0</v>
      </c>
      <c r="G46" t="s">
        <v>44</v>
      </c>
      <c r="I46" s="27" t="s">
        <v>71</v>
      </c>
      <c r="J46" s="27">
        <v>18</v>
      </c>
      <c r="K46">
        <v>40.341300657362652</v>
      </c>
      <c r="L46" t="b">
        <v>0</v>
      </c>
    </row>
    <row r="47" spans="1:12" x14ac:dyDescent="0.35">
      <c r="A47" t="str">
        <f t="shared" si="0"/>
        <v>Gypsy2020/21</v>
      </c>
      <c r="B47" t="s">
        <v>60</v>
      </c>
      <c r="C47" t="s">
        <v>93</v>
      </c>
      <c r="D47">
        <v>-25.4830149157651</v>
      </c>
      <c r="E47">
        <v>137</v>
      </c>
      <c r="F47">
        <v>0</v>
      </c>
      <c r="G47" t="s">
        <v>44</v>
      </c>
      <c r="I47" s="27" t="s">
        <v>71</v>
      </c>
      <c r="J47" s="27">
        <v>4</v>
      </c>
      <c r="K47">
        <v>-25.4830149157651</v>
      </c>
      <c r="L47" t="b">
        <v>0</v>
      </c>
    </row>
    <row r="48" spans="1:12" x14ac:dyDescent="0.35">
      <c r="A48" t="str">
        <f t="shared" si="0"/>
        <v>Gypsy2021/22</v>
      </c>
      <c r="B48" t="s">
        <v>60</v>
      </c>
      <c r="C48" t="s">
        <v>94</v>
      </c>
      <c r="D48">
        <v>-31.942754795672851</v>
      </c>
      <c r="E48">
        <v>301</v>
      </c>
      <c r="F48">
        <v>0</v>
      </c>
      <c r="G48" t="s">
        <v>44</v>
      </c>
      <c r="I48" s="27" t="s">
        <v>71</v>
      </c>
      <c r="J48" s="27">
        <v>4</v>
      </c>
      <c r="K48">
        <v>-31.942754795672851</v>
      </c>
      <c r="L48" t="b">
        <v>0</v>
      </c>
    </row>
    <row r="49" spans="1:12" x14ac:dyDescent="0.35">
      <c r="A49" t="str">
        <f t="shared" si="0"/>
        <v>Gypsy2022/23</v>
      </c>
      <c r="B49" t="s">
        <v>60</v>
      </c>
      <c r="C49" t="s">
        <v>100</v>
      </c>
      <c r="D49">
        <v>-31.650509143696119</v>
      </c>
      <c r="E49">
        <v>293</v>
      </c>
      <c r="F49">
        <v>0</v>
      </c>
      <c r="G49" t="s">
        <v>44</v>
      </c>
      <c r="I49" s="27" t="s">
        <v>71</v>
      </c>
      <c r="J49" s="27">
        <v>4</v>
      </c>
      <c r="K49">
        <v>-31.650509143696119</v>
      </c>
      <c r="L49" t="b">
        <v>0</v>
      </c>
    </row>
    <row r="50" spans="1:12" x14ac:dyDescent="0.35">
      <c r="A50" t="str">
        <f t="shared" si="0"/>
        <v>Gypsy2023/24</v>
      </c>
      <c r="B50" t="s">
        <v>60</v>
      </c>
      <c r="C50" t="s">
        <v>95</v>
      </c>
      <c r="D50">
        <v>-29.849847424556359</v>
      </c>
      <c r="E50">
        <v>638</v>
      </c>
      <c r="F50">
        <v>0</v>
      </c>
      <c r="G50" t="s">
        <v>44</v>
      </c>
      <c r="I50" s="27" t="s">
        <v>71</v>
      </c>
      <c r="J50" s="27">
        <v>4</v>
      </c>
      <c r="K50">
        <v>-29.849847424556359</v>
      </c>
      <c r="L50" t="b">
        <v>0</v>
      </c>
    </row>
    <row r="51" spans="1:12" x14ac:dyDescent="0.35">
      <c r="A51" t="str">
        <f t="shared" si="0"/>
        <v>Gypsy2024/25</v>
      </c>
      <c r="B51" t="s">
        <v>60</v>
      </c>
      <c r="C51" t="s">
        <v>96</v>
      </c>
      <c r="D51">
        <v>-23.38566261864063</v>
      </c>
      <c r="E51">
        <v>335</v>
      </c>
      <c r="F51">
        <v>0</v>
      </c>
      <c r="G51" t="s">
        <v>44</v>
      </c>
      <c r="I51" s="27" t="s">
        <v>71</v>
      </c>
      <c r="J51" s="27">
        <v>4</v>
      </c>
      <c r="K51">
        <v>-23.38566261864063</v>
      </c>
      <c r="L51" t="b">
        <v>0</v>
      </c>
    </row>
    <row r="52" spans="1:12" x14ac:dyDescent="0.35">
      <c r="A52" t="str">
        <f t="shared" si="0"/>
        <v>Indian2020/21</v>
      </c>
      <c r="B52" t="s">
        <v>53</v>
      </c>
      <c r="C52" t="s">
        <v>93</v>
      </c>
      <c r="D52">
        <v>26.752503799687961</v>
      </c>
      <c r="E52">
        <v>863</v>
      </c>
      <c r="F52">
        <v>0</v>
      </c>
      <c r="G52" t="s">
        <v>44</v>
      </c>
      <c r="I52" s="27" t="s">
        <v>71</v>
      </c>
      <c r="J52" s="27">
        <v>11</v>
      </c>
      <c r="K52">
        <v>26.752503799687961</v>
      </c>
      <c r="L52" t="b">
        <v>0</v>
      </c>
    </row>
    <row r="53" spans="1:12" x14ac:dyDescent="0.35">
      <c r="A53" t="str">
        <f t="shared" si="0"/>
        <v>Indian2021/22</v>
      </c>
      <c r="B53" t="s">
        <v>53</v>
      </c>
      <c r="C53" t="s">
        <v>94</v>
      </c>
      <c r="D53">
        <v>22.05469608509987</v>
      </c>
      <c r="E53">
        <v>1677</v>
      </c>
      <c r="F53">
        <v>0</v>
      </c>
      <c r="G53" t="s">
        <v>44</v>
      </c>
      <c r="I53" s="27" t="s">
        <v>71</v>
      </c>
      <c r="J53" s="27">
        <v>11</v>
      </c>
      <c r="K53">
        <v>22.05469608509987</v>
      </c>
      <c r="L53" t="b">
        <v>0</v>
      </c>
    </row>
    <row r="54" spans="1:12" x14ac:dyDescent="0.35">
      <c r="A54" t="str">
        <f t="shared" si="0"/>
        <v>Indian2022/23</v>
      </c>
      <c r="B54" t="s">
        <v>53</v>
      </c>
      <c r="C54" t="s">
        <v>100</v>
      </c>
      <c r="D54">
        <v>14.697267880394961</v>
      </c>
      <c r="E54">
        <v>1914</v>
      </c>
      <c r="F54">
        <v>0</v>
      </c>
      <c r="G54" t="s">
        <v>44</v>
      </c>
      <c r="I54" s="27" t="s">
        <v>71</v>
      </c>
      <c r="J54" s="27">
        <v>11</v>
      </c>
      <c r="K54">
        <v>14.697267880394961</v>
      </c>
      <c r="L54" t="b">
        <v>0</v>
      </c>
    </row>
    <row r="55" spans="1:12" x14ac:dyDescent="0.35">
      <c r="A55" t="str">
        <f t="shared" si="0"/>
        <v>Indian2023/24</v>
      </c>
      <c r="B55" t="s">
        <v>53</v>
      </c>
      <c r="C55" t="s">
        <v>95</v>
      </c>
      <c r="D55">
        <v>11.223076351773329</v>
      </c>
      <c r="E55">
        <v>4528</v>
      </c>
      <c r="F55">
        <v>0</v>
      </c>
      <c r="G55" t="s">
        <v>44</v>
      </c>
      <c r="I55" s="27" t="s">
        <v>71</v>
      </c>
      <c r="J55" s="27">
        <v>11</v>
      </c>
      <c r="K55">
        <v>11.223076351773329</v>
      </c>
      <c r="L55" t="b">
        <v>0</v>
      </c>
    </row>
    <row r="56" spans="1:12" x14ac:dyDescent="0.35">
      <c r="A56" t="str">
        <f t="shared" si="0"/>
        <v>Indian2024/25</v>
      </c>
      <c r="B56" t="s">
        <v>53</v>
      </c>
      <c r="C56" t="s">
        <v>96</v>
      </c>
      <c r="D56">
        <v>17.35015510764358</v>
      </c>
      <c r="E56">
        <v>2723</v>
      </c>
      <c r="F56">
        <v>0</v>
      </c>
      <c r="G56" t="s">
        <v>44</v>
      </c>
      <c r="I56" s="27" t="s">
        <v>71</v>
      </c>
      <c r="J56" s="27">
        <v>11</v>
      </c>
      <c r="K56">
        <v>17.35015510764358</v>
      </c>
      <c r="L56" t="b">
        <v>0</v>
      </c>
    </row>
    <row r="57" spans="1:12" x14ac:dyDescent="0.35">
      <c r="A57" t="str">
        <f t="shared" si="0"/>
        <v>Pakistani2020/21</v>
      </c>
      <c r="B57" t="s">
        <v>52</v>
      </c>
      <c r="C57" t="s">
        <v>93</v>
      </c>
      <c r="D57">
        <v>5.4723463257485898</v>
      </c>
      <c r="E57">
        <v>1031</v>
      </c>
      <c r="F57">
        <v>0</v>
      </c>
      <c r="G57" t="s">
        <v>44</v>
      </c>
      <c r="I57" s="27" t="s">
        <v>71</v>
      </c>
      <c r="J57" s="27">
        <v>12</v>
      </c>
      <c r="K57">
        <v>5.4723463257485898</v>
      </c>
      <c r="L57" t="b">
        <v>0</v>
      </c>
    </row>
    <row r="58" spans="1:12" x14ac:dyDescent="0.35">
      <c r="A58" t="str">
        <f t="shared" si="0"/>
        <v>Pakistani2021/22</v>
      </c>
      <c r="B58" t="s">
        <v>52</v>
      </c>
      <c r="C58" t="s">
        <v>94</v>
      </c>
      <c r="D58">
        <v>3.4723584323944432</v>
      </c>
      <c r="E58">
        <v>1862</v>
      </c>
      <c r="F58">
        <v>0</v>
      </c>
      <c r="G58" t="s">
        <v>44</v>
      </c>
      <c r="I58" s="27" t="s">
        <v>71</v>
      </c>
      <c r="J58" s="27">
        <v>12</v>
      </c>
      <c r="K58">
        <v>3.4723584323944432</v>
      </c>
      <c r="L58" t="b">
        <v>0</v>
      </c>
    </row>
    <row r="59" spans="1:12" x14ac:dyDescent="0.35">
      <c r="A59" t="str">
        <f t="shared" si="0"/>
        <v>Pakistani2022/23</v>
      </c>
      <c r="B59" t="s">
        <v>52</v>
      </c>
      <c r="C59" t="s">
        <v>100</v>
      </c>
      <c r="D59">
        <v>0.64061531907115854</v>
      </c>
      <c r="E59">
        <v>1845</v>
      </c>
      <c r="F59">
        <v>0</v>
      </c>
      <c r="G59" t="s">
        <v>44</v>
      </c>
      <c r="I59" s="27" t="s">
        <v>71</v>
      </c>
      <c r="J59" s="27">
        <v>12</v>
      </c>
      <c r="K59">
        <v>0.64061531907115854</v>
      </c>
      <c r="L59" t="b">
        <v>0</v>
      </c>
    </row>
    <row r="60" spans="1:12" x14ac:dyDescent="0.35">
      <c r="A60" t="str">
        <f t="shared" si="0"/>
        <v>Pakistani2023/24</v>
      </c>
      <c r="B60" t="s">
        <v>52</v>
      </c>
      <c r="C60" t="s">
        <v>95</v>
      </c>
      <c r="D60">
        <v>3.7127732636286601</v>
      </c>
      <c r="E60">
        <v>3562</v>
      </c>
      <c r="F60">
        <v>0</v>
      </c>
      <c r="G60" t="s">
        <v>44</v>
      </c>
      <c r="I60" s="27" t="s">
        <v>71</v>
      </c>
      <c r="J60" s="27">
        <v>12</v>
      </c>
      <c r="K60">
        <v>3.7127732636286601</v>
      </c>
      <c r="L60" t="b">
        <v>0</v>
      </c>
    </row>
    <row r="61" spans="1:12" x14ac:dyDescent="0.35">
      <c r="A61" t="str">
        <f t="shared" si="0"/>
        <v>Pakistani2024/25</v>
      </c>
      <c r="B61" t="s">
        <v>52</v>
      </c>
      <c r="C61" t="s">
        <v>96</v>
      </c>
      <c r="D61">
        <v>13.848970102117789</v>
      </c>
      <c r="E61">
        <v>1702</v>
      </c>
      <c r="F61">
        <v>0</v>
      </c>
      <c r="G61" t="s">
        <v>44</v>
      </c>
      <c r="I61" s="27" t="s">
        <v>71</v>
      </c>
      <c r="J61" s="27">
        <v>12</v>
      </c>
      <c r="K61">
        <v>13.848970102117789</v>
      </c>
      <c r="L61" t="b">
        <v>0</v>
      </c>
    </row>
    <row r="62" spans="1:12" x14ac:dyDescent="0.35">
      <c r="A62" t="str">
        <f t="shared" si="0"/>
        <v>Roma2020/21</v>
      </c>
      <c r="B62" t="s">
        <v>59</v>
      </c>
      <c r="C62" t="s">
        <v>93</v>
      </c>
      <c r="D62">
        <v>-46.430999193821528</v>
      </c>
      <c r="E62">
        <v>48</v>
      </c>
      <c r="F62">
        <v>0</v>
      </c>
      <c r="G62" t="s">
        <v>44</v>
      </c>
      <c r="I62" s="27" t="s">
        <v>71</v>
      </c>
      <c r="J62" s="27">
        <v>5</v>
      </c>
      <c r="K62">
        <v>-46.430999193821528</v>
      </c>
      <c r="L62" t="b">
        <v>0</v>
      </c>
    </row>
    <row r="63" spans="1:12" x14ac:dyDescent="0.35">
      <c r="A63" t="str">
        <f t="shared" si="0"/>
        <v>Roma2021/22</v>
      </c>
      <c r="B63" t="s">
        <v>59</v>
      </c>
      <c r="C63" t="s">
        <v>94</v>
      </c>
      <c r="D63">
        <v>-52.527042537746723</v>
      </c>
      <c r="E63">
        <v>58</v>
      </c>
      <c r="F63">
        <v>0</v>
      </c>
      <c r="G63" t="s">
        <v>44</v>
      </c>
      <c r="I63" s="27" t="s">
        <v>71</v>
      </c>
      <c r="J63" s="27">
        <v>5</v>
      </c>
      <c r="K63">
        <v>-52.527042537746723</v>
      </c>
      <c r="L63" t="b">
        <v>0</v>
      </c>
    </row>
    <row r="64" spans="1:12" x14ac:dyDescent="0.35">
      <c r="A64" t="str">
        <f t="shared" si="0"/>
        <v>Roma2022/23</v>
      </c>
      <c r="B64" t="s">
        <v>59</v>
      </c>
      <c r="C64" t="s">
        <v>100</v>
      </c>
      <c r="D64">
        <v>-49.678630440611293</v>
      </c>
      <c r="E64">
        <v>97</v>
      </c>
      <c r="F64">
        <v>0</v>
      </c>
      <c r="G64" t="s">
        <v>44</v>
      </c>
      <c r="I64" s="27" t="s">
        <v>71</v>
      </c>
      <c r="J64" s="27">
        <v>5</v>
      </c>
      <c r="K64">
        <v>-49.678630440611293</v>
      </c>
      <c r="L64" t="b">
        <v>0</v>
      </c>
    </row>
    <row r="65" spans="1:12" x14ac:dyDescent="0.35">
      <c r="A65" t="str">
        <f t="shared" si="0"/>
        <v>Roma2023/24</v>
      </c>
      <c r="B65" t="s">
        <v>59</v>
      </c>
      <c r="C65" t="s">
        <v>95</v>
      </c>
      <c r="D65">
        <v>-42.458527657250123</v>
      </c>
      <c r="E65">
        <v>184</v>
      </c>
      <c r="F65">
        <v>0</v>
      </c>
      <c r="G65" t="s">
        <v>44</v>
      </c>
      <c r="I65" s="27" t="s">
        <v>71</v>
      </c>
      <c r="J65" s="27">
        <v>5</v>
      </c>
      <c r="K65">
        <v>-42.458527657250123</v>
      </c>
      <c r="L65" t="b">
        <v>0</v>
      </c>
    </row>
    <row r="66" spans="1:12" x14ac:dyDescent="0.35">
      <c r="A66" t="str">
        <f t="shared" si="0"/>
        <v>Roma2024/25</v>
      </c>
      <c r="B66" t="s">
        <v>59</v>
      </c>
      <c r="C66" t="s">
        <v>96</v>
      </c>
      <c r="D66">
        <v>-49.073259691913748</v>
      </c>
      <c r="E66">
        <v>84</v>
      </c>
      <c r="F66">
        <v>0</v>
      </c>
      <c r="G66" t="s">
        <v>44</v>
      </c>
      <c r="I66" s="27" t="s">
        <v>71</v>
      </c>
      <c r="J66" s="27">
        <v>5</v>
      </c>
      <c r="K66">
        <v>-49.073259691913748</v>
      </c>
      <c r="L66" t="b">
        <v>0</v>
      </c>
    </row>
    <row r="67" spans="1:12" x14ac:dyDescent="0.35">
      <c r="A67" t="str">
        <f t="shared" ref="A67:A77" si="1">B67&amp;LEFT(C67,4)&amp;"/"&amp;RIGHT(C67,2)</f>
        <v>Traveller2020/21</v>
      </c>
      <c r="B67" t="s">
        <v>61</v>
      </c>
      <c r="C67" t="s">
        <v>93</v>
      </c>
      <c r="D67">
        <v>-25.670088245646379</v>
      </c>
      <c r="E67">
        <v>90</v>
      </c>
      <c r="F67">
        <v>0</v>
      </c>
      <c r="G67" t="s">
        <v>44</v>
      </c>
      <c r="I67" s="27" t="s">
        <v>71</v>
      </c>
      <c r="J67" s="27">
        <v>2</v>
      </c>
      <c r="K67">
        <v>-25.670088245646379</v>
      </c>
      <c r="L67" t="b">
        <v>0</v>
      </c>
    </row>
    <row r="68" spans="1:12" x14ac:dyDescent="0.35">
      <c r="A68" t="str">
        <f t="shared" si="1"/>
        <v>Traveller2021/22</v>
      </c>
      <c r="B68" t="s">
        <v>61</v>
      </c>
      <c r="C68" t="s">
        <v>94</v>
      </c>
      <c r="D68">
        <v>-30.324888231180491</v>
      </c>
      <c r="E68">
        <v>190</v>
      </c>
      <c r="F68">
        <v>0</v>
      </c>
      <c r="G68" t="s">
        <v>44</v>
      </c>
      <c r="I68" s="27" t="s">
        <v>71</v>
      </c>
      <c r="J68" s="27">
        <v>2</v>
      </c>
      <c r="K68">
        <v>-30.324888231180491</v>
      </c>
      <c r="L68" t="b">
        <v>0</v>
      </c>
    </row>
    <row r="69" spans="1:12" x14ac:dyDescent="0.35">
      <c r="A69" t="str">
        <f t="shared" si="1"/>
        <v>Traveller2022/23</v>
      </c>
      <c r="B69" t="s">
        <v>61</v>
      </c>
      <c r="C69" t="s">
        <v>100</v>
      </c>
      <c r="D69">
        <v>-31.865132540666782</v>
      </c>
      <c r="E69">
        <v>211</v>
      </c>
      <c r="F69">
        <v>0</v>
      </c>
      <c r="G69" t="s">
        <v>44</v>
      </c>
      <c r="I69" s="27" t="s">
        <v>71</v>
      </c>
      <c r="J69" s="27">
        <v>2</v>
      </c>
      <c r="K69">
        <v>-31.865132540666782</v>
      </c>
      <c r="L69" t="b">
        <v>0</v>
      </c>
    </row>
    <row r="70" spans="1:12" x14ac:dyDescent="0.35">
      <c r="A70" t="str">
        <f t="shared" si="1"/>
        <v>Traveller2023/24</v>
      </c>
      <c r="B70" t="s">
        <v>61</v>
      </c>
      <c r="C70" t="s">
        <v>95</v>
      </c>
      <c r="D70">
        <v>-22.585978038489259</v>
      </c>
      <c r="E70">
        <v>474</v>
      </c>
      <c r="F70">
        <v>0</v>
      </c>
      <c r="G70" t="s">
        <v>44</v>
      </c>
      <c r="I70" s="27" t="s">
        <v>71</v>
      </c>
      <c r="J70" s="27">
        <v>2</v>
      </c>
      <c r="K70">
        <v>-22.585978038489259</v>
      </c>
      <c r="L70" t="b">
        <v>0</v>
      </c>
    </row>
    <row r="71" spans="1:12" x14ac:dyDescent="0.35">
      <c r="A71" t="str">
        <f t="shared" si="1"/>
        <v>Traveller2024/25</v>
      </c>
      <c r="B71" t="s">
        <v>61</v>
      </c>
      <c r="C71" t="s">
        <v>96</v>
      </c>
      <c r="D71">
        <v>-20.78712508617722</v>
      </c>
      <c r="E71">
        <v>288</v>
      </c>
      <c r="F71">
        <v>0</v>
      </c>
      <c r="G71" t="s">
        <v>44</v>
      </c>
      <c r="I71" s="27" t="s">
        <v>71</v>
      </c>
      <c r="J71" s="27">
        <v>2</v>
      </c>
      <c r="K71">
        <v>-20.78712508617722</v>
      </c>
      <c r="L71" t="b">
        <v>0</v>
      </c>
    </row>
    <row r="72" spans="1:12" x14ac:dyDescent="0.35">
      <c r="A72" t="str">
        <f t="shared" si="1"/>
        <v>Unknown or not stated2020/21</v>
      </c>
      <c r="B72" t="s">
        <v>43</v>
      </c>
      <c r="C72" t="s">
        <v>93</v>
      </c>
      <c r="D72">
        <v>15.11437079460638</v>
      </c>
      <c r="E72">
        <v>794</v>
      </c>
      <c r="F72">
        <v>0</v>
      </c>
      <c r="G72" t="s">
        <v>44</v>
      </c>
      <c r="I72" s="27" t="s">
        <v>71</v>
      </c>
      <c r="J72" s="27">
        <v>21</v>
      </c>
      <c r="K72">
        <v>15.11437079460638</v>
      </c>
      <c r="L72" t="b">
        <v>0</v>
      </c>
    </row>
    <row r="73" spans="1:12" x14ac:dyDescent="0.35">
      <c r="A73" t="str">
        <f t="shared" si="1"/>
        <v>Unknown or not stated2021/22</v>
      </c>
      <c r="B73" t="s">
        <v>43</v>
      </c>
      <c r="C73" t="s">
        <v>94</v>
      </c>
      <c r="D73">
        <v>7.3035844727413659</v>
      </c>
      <c r="E73">
        <v>1341</v>
      </c>
      <c r="F73">
        <v>0</v>
      </c>
      <c r="G73" t="s">
        <v>44</v>
      </c>
      <c r="I73" s="27" t="s">
        <v>71</v>
      </c>
      <c r="J73" s="27">
        <v>21</v>
      </c>
      <c r="K73">
        <v>7.3035844727413659</v>
      </c>
      <c r="L73" t="b">
        <v>0</v>
      </c>
    </row>
    <row r="74" spans="1:12" x14ac:dyDescent="0.35">
      <c r="A74" t="str">
        <f t="shared" si="1"/>
        <v>Unknown or not stated2022/23</v>
      </c>
      <c r="B74" t="s">
        <v>43</v>
      </c>
      <c r="C74" t="s">
        <v>100</v>
      </c>
      <c r="D74">
        <v>4.07717416683818</v>
      </c>
      <c r="E74">
        <v>1384</v>
      </c>
      <c r="F74">
        <v>0</v>
      </c>
      <c r="G74" t="s">
        <v>44</v>
      </c>
      <c r="I74" s="27" t="s">
        <v>71</v>
      </c>
      <c r="J74" s="27">
        <v>21</v>
      </c>
      <c r="K74">
        <v>4.07717416683818</v>
      </c>
      <c r="L74" t="b">
        <v>0</v>
      </c>
    </row>
    <row r="75" spans="1:12" x14ac:dyDescent="0.35">
      <c r="A75" t="str">
        <f t="shared" si="1"/>
        <v>Unknown or not stated2023/24</v>
      </c>
      <c r="B75" t="s">
        <v>43</v>
      </c>
      <c r="C75" t="s">
        <v>95</v>
      </c>
      <c r="D75">
        <v>6.3302306291176436</v>
      </c>
      <c r="E75">
        <v>2838</v>
      </c>
      <c r="F75">
        <v>0</v>
      </c>
      <c r="G75" t="s">
        <v>44</v>
      </c>
      <c r="I75" s="27" t="s">
        <v>71</v>
      </c>
      <c r="J75" s="27">
        <v>21</v>
      </c>
      <c r="K75">
        <v>6.3302306291176436</v>
      </c>
      <c r="L75" t="b">
        <v>0</v>
      </c>
    </row>
    <row r="76" spans="1:12" x14ac:dyDescent="0.35">
      <c r="A76" t="str">
        <f t="shared" si="1"/>
        <v>Unknown or not stated2024/25</v>
      </c>
      <c r="B76" t="s">
        <v>43</v>
      </c>
      <c r="C76" t="s">
        <v>96</v>
      </c>
      <c r="D76">
        <v>14.432413510611079</v>
      </c>
      <c r="E76">
        <v>1384</v>
      </c>
      <c r="F76">
        <v>0</v>
      </c>
      <c r="G76" t="s">
        <v>44</v>
      </c>
      <c r="I76" s="27" t="s">
        <v>71</v>
      </c>
      <c r="J76" s="27">
        <v>21</v>
      </c>
      <c r="K76">
        <v>14.432413510611079</v>
      </c>
      <c r="L76" t="b">
        <v>0</v>
      </c>
    </row>
    <row r="77" spans="1:12" x14ac:dyDescent="0.35">
      <c r="A77" t="str">
        <f t="shared" si="1"/>
        <v>White British2020/21</v>
      </c>
      <c r="B77" t="s">
        <v>62</v>
      </c>
      <c r="C77" t="s">
        <v>93</v>
      </c>
      <c r="D77">
        <v>6.4821679595209192</v>
      </c>
      <c r="E77">
        <v>135128</v>
      </c>
      <c r="F77">
        <v>0</v>
      </c>
      <c r="G77" t="s">
        <v>44</v>
      </c>
      <c r="I77" s="27" t="s">
        <v>71</v>
      </c>
      <c r="J77" s="27">
        <v>1</v>
      </c>
      <c r="K77">
        <v>6.4821679595209192</v>
      </c>
      <c r="L77" t="b">
        <v>0</v>
      </c>
    </row>
    <row r="78" spans="1:12" x14ac:dyDescent="0.35">
      <c r="A78" t="str">
        <f>B78&amp;LEFT(C78,4)&amp;"/"&amp;RIGHT(C78,2)</f>
        <v>White British2021/22</v>
      </c>
      <c r="B78" t="s">
        <v>62</v>
      </c>
      <c r="C78" t="s">
        <v>94</v>
      </c>
      <c r="D78">
        <v>2.507100305176921</v>
      </c>
      <c r="E78">
        <v>209881</v>
      </c>
      <c r="F78">
        <v>0</v>
      </c>
      <c r="G78" t="s">
        <v>44</v>
      </c>
      <c r="I78" t="s">
        <v>71</v>
      </c>
      <c r="J78">
        <v>1</v>
      </c>
      <c r="K78">
        <v>2.507100305176921</v>
      </c>
    </row>
    <row r="79" spans="1:12" x14ac:dyDescent="0.35">
      <c r="A79" t="str">
        <f t="shared" ref="A79:A96" si="2">B79&amp;LEFT(C79,4)&amp;"/"&amp;RIGHT(C79,2)</f>
        <v>White British2022/23</v>
      </c>
      <c r="B79" t="s">
        <v>62</v>
      </c>
      <c r="C79" t="s">
        <v>100</v>
      </c>
      <c r="D79">
        <v>0</v>
      </c>
      <c r="E79">
        <v>205681</v>
      </c>
      <c r="F79">
        <v>0</v>
      </c>
      <c r="G79" t="s">
        <v>44</v>
      </c>
      <c r="I79" t="s">
        <v>71</v>
      </c>
      <c r="J79">
        <v>1</v>
      </c>
      <c r="K79">
        <v>0</v>
      </c>
    </row>
    <row r="80" spans="1:12" x14ac:dyDescent="0.35">
      <c r="A80" t="str">
        <f t="shared" si="2"/>
        <v>White British2023/24</v>
      </c>
      <c r="B80" t="s">
        <v>62</v>
      </c>
      <c r="C80" t="s">
        <v>95</v>
      </c>
      <c r="D80">
        <v>2.986576297446391</v>
      </c>
      <c r="E80">
        <v>399095</v>
      </c>
      <c r="F80">
        <v>0</v>
      </c>
      <c r="G80" t="s">
        <v>44</v>
      </c>
      <c r="I80" t="s">
        <v>71</v>
      </c>
      <c r="J80">
        <v>1</v>
      </c>
      <c r="K80">
        <v>2.986576297446391</v>
      </c>
    </row>
    <row r="81" spans="1:11" x14ac:dyDescent="0.35">
      <c r="A81" t="str">
        <f t="shared" si="2"/>
        <v>White British2024/25</v>
      </c>
      <c r="B81" t="s">
        <v>62</v>
      </c>
      <c r="C81" t="s">
        <v>96</v>
      </c>
      <c r="D81">
        <v>11.05217043445584</v>
      </c>
      <c r="E81">
        <v>193958</v>
      </c>
      <c r="F81">
        <v>0</v>
      </c>
      <c r="G81" t="s">
        <v>44</v>
      </c>
      <c r="I81" t="s">
        <v>71</v>
      </c>
      <c r="J81">
        <v>1</v>
      </c>
      <c r="K81">
        <v>11.05217043445584</v>
      </c>
    </row>
    <row r="82" spans="1:11" x14ac:dyDescent="0.35">
      <c r="A82" t="str">
        <f t="shared" si="2"/>
        <v>White and Asian2020/21</v>
      </c>
      <c r="B82" t="s">
        <v>55</v>
      </c>
      <c r="C82" t="s">
        <v>93</v>
      </c>
      <c r="D82">
        <v>16.467621657173471</v>
      </c>
      <c r="E82">
        <v>1112</v>
      </c>
      <c r="F82">
        <v>0</v>
      </c>
      <c r="G82" t="s">
        <v>44</v>
      </c>
      <c r="I82" t="s">
        <v>71</v>
      </c>
      <c r="J82">
        <v>9</v>
      </c>
      <c r="K82">
        <v>16.467621657173471</v>
      </c>
    </row>
    <row r="83" spans="1:11" x14ac:dyDescent="0.35">
      <c r="A83" t="str">
        <f t="shared" si="2"/>
        <v>White and Asian2021/22</v>
      </c>
      <c r="B83" t="s">
        <v>55</v>
      </c>
      <c r="C83" t="s">
        <v>94</v>
      </c>
      <c r="D83">
        <v>16.229106984376831</v>
      </c>
      <c r="E83">
        <v>1811</v>
      </c>
      <c r="F83">
        <v>0</v>
      </c>
      <c r="G83" t="s">
        <v>44</v>
      </c>
      <c r="I83" t="s">
        <v>71</v>
      </c>
      <c r="J83">
        <v>9</v>
      </c>
      <c r="K83">
        <v>16.229106984376831</v>
      </c>
    </row>
    <row r="84" spans="1:11" x14ac:dyDescent="0.35">
      <c r="A84" t="str">
        <f t="shared" si="2"/>
        <v>White and Asian2022/23</v>
      </c>
      <c r="B84" t="s">
        <v>55</v>
      </c>
      <c r="C84" t="s">
        <v>100</v>
      </c>
      <c r="D84">
        <v>15.1523214382677</v>
      </c>
      <c r="E84">
        <v>1867</v>
      </c>
      <c r="F84">
        <v>0</v>
      </c>
      <c r="G84" t="s">
        <v>44</v>
      </c>
      <c r="I84" t="s">
        <v>71</v>
      </c>
      <c r="J84">
        <v>9</v>
      </c>
      <c r="K84">
        <v>15.1523214382677</v>
      </c>
    </row>
    <row r="85" spans="1:11" x14ac:dyDescent="0.35">
      <c r="A85" t="str">
        <f t="shared" si="2"/>
        <v>White and Asian2023/24</v>
      </c>
      <c r="B85" t="s">
        <v>55</v>
      </c>
      <c r="C85" t="s">
        <v>95</v>
      </c>
      <c r="D85">
        <v>17.139421909901081</v>
      </c>
      <c r="E85">
        <v>3782</v>
      </c>
      <c r="F85">
        <v>0</v>
      </c>
      <c r="G85" t="s">
        <v>44</v>
      </c>
      <c r="I85" t="s">
        <v>71</v>
      </c>
      <c r="J85">
        <v>9</v>
      </c>
      <c r="K85">
        <v>17.139421909901081</v>
      </c>
    </row>
    <row r="86" spans="1:11" x14ac:dyDescent="0.35">
      <c r="A86" t="str">
        <f t="shared" si="2"/>
        <v>White and Asian2024/25</v>
      </c>
      <c r="B86" t="s">
        <v>55</v>
      </c>
      <c r="C86" t="s">
        <v>96</v>
      </c>
      <c r="D86">
        <v>26.388355707253961</v>
      </c>
      <c r="E86">
        <v>1892</v>
      </c>
      <c r="F86">
        <v>0</v>
      </c>
      <c r="G86" t="s">
        <v>44</v>
      </c>
      <c r="I86" t="s">
        <v>71</v>
      </c>
      <c r="J86">
        <v>9</v>
      </c>
      <c r="K86">
        <v>26.388355707253961</v>
      </c>
    </row>
    <row r="87" spans="1:11" x14ac:dyDescent="0.35">
      <c r="A87" t="str">
        <f t="shared" si="2"/>
        <v>White and Black African2020/21</v>
      </c>
      <c r="B87" t="s">
        <v>56</v>
      </c>
      <c r="C87" t="s">
        <v>93</v>
      </c>
      <c r="D87">
        <v>12.279282359543631</v>
      </c>
      <c r="E87">
        <v>760</v>
      </c>
      <c r="F87">
        <v>0</v>
      </c>
      <c r="G87" t="s">
        <v>44</v>
      </c>
      <c r="I87" t="s">
        <v>71</v>
      </c>
      <c r="J87">
        <v>8</v>
      </c>
      <c r="K87">
        <v>12.279282359543631</v>
      </c>
    </row>
    <row r="88" spans="1:11" x14ac:dyDescent="0.35">
      <c r="A88" t="str">
        <f t="shared" si="2"/>
        <v>White and Black African2021/22</v>
      </c>
      <c r="B88" t="s">
        <v>56</v>
      </c>
      <c r="C88" t="s">
        <v>94</v>
      </c>
      <c r="D88">
        <v>8.2557962546353654</v>
      </c>
      <c r="E88">
        <v>1398</v>
      </c>
      <c r="F88">
        <v>0</v>
      </c>
      <c r="G88" t="s">
        <v>44</v>
      </c>
      <c r="I88" t="s">
        <v>71</v>
      </c>
      <c r="J88">
        <v>8</v>
      </c>
      <c r="K88">
        <v>8.2557962546353654</v>
      </c>
    </row>
    <row r="89" spans="1:11" x14ac:dyDescent="0.35">
      <c r="A89" t="str">
        <f t="shared" si="2"/>
        <v>White and Black African2022/23</v>
      </c>
      <c r="B89" t="s">
        <v>56</v>
      </c>
      <c r="C89" t="s">
        <v>100</v>
      </c>
      <c r="D89">
        <v>5.0826898483580818</v>
      </c>
      <c r="E89">
        <v>1414</v>
      </c>
      <c r="F89">
        <v>0</v>
      </c>
      <c r="G89" t="s">
        <v>44</v>
      </c>
      <c r="I89" t="s">
        <v>71</v>
      </c>
      <c r="J89">
        <v>8</v>
      </c>
      <c r="K89">
        <v>5.0826898483580818</v>
      </c>
    </row>
    <row r="90" spans="1:11" x14ac:dyDescent="0.35">
      <c r="A90" t="str">
        <f t="shared" si="2"/>
        <v>White and Black African2023/24</v>
      </c>
      <c r="B90" t="s">
        <v>56</v>
      </c>
      <c r="C90" t="s">
        <v>95</v>
      </c>
      <c r="D90">
        <v>7.7950721920378836</v>
      </c>
      <c r="E90">
        <v>2787</v>
      </c>
      <c r="F90">
        <v>0</v>
      </c>
      <c r="G90" t="s">
        <v>44</v>
      </c>
      <c r="I90" t="s">
        <v>71</v>
      </c>
      <c r="J90">
        <v>8</v>
      </c>
      <c r="K90">
        <v>7.7950721920378836</v>
      </c>
    </row>
    <row r="91" spans="1:11" x14ac:dyDescent="0.35">
      <c r="A91" t="str">
        <f t="shared" si="2"/>
        <v>White and Black African2024/25</v>
      </c>
      <c r="B91" t="s">
        <v>56</v>
      </c>
      <c r="C91" t="s">
        <v>96</v>
      </c>
      <c r="D91">
        <v>15.26936084821147</v>
      </c>
      <c r="E91">
        <v>1426</v>
      </c>
      <c r="F91">
        <v>0</v>
      </c>
      <c r="G91" t="s">
        <v>44</v>
      </c>
      <c r="I91" t="s">
        <v>71</v>
      </c>
      <c r="J91">
        <v>8</v>
      </c>
      <c r="K91">
        <v>15.26936084821147</v>
      </c>
    </row>
    <row r="92" spans="1:11" x14ac:dyDescent="0.35">
      <c r="A92" t="str">
        <f t="shared" si="2"/>
        <v>White and Black Caribbean2020/21</v>
      </c>
      <c r="B92" t="s">
        <v>57</v>
      </c>
      <c r="C92" t="s">
        <v>93</v>
      </c>
      <c r="D92">
        <v>5.4845150060657488</v>
      </c>
      <c r="E92">
        <v>970</v>
      </c>
      <c r="F92">
        <v>0</v>
      </c>
      <c r="G92" t="s">
        <v>44</v>
      </c>
      <c r="I92" t="s">
        <v>38</v>
      </c>
      <c r="J92">
        <v>7</v>
      </c>
      <c r="K92" t="s">
        <v>74</v>
      </c>
    </row>
    <row r="93" spans="1:11" x14ac:dyDescent="0.35">
      <c r="A93" t="str">
        <f t="shared" si="2"/>
        <v>White and Black Caribbean2021/22</v>
      </c>
      <c r="B93" t="s">
        <v>57</v>
      </c>
      <c r="C93" t="s">
        <v>94</v>
      </c>
      <c r="D93">
        <v>-0.41372498104748617</v>
      </c>
      <c r="E93">
        <v>1644</v>
      </c>
      <c r="F93">
        <v>0</v>
      </c>
      <c r="G93" t="s">
        <v>44</v>
      </c>
      <c r="I93" t="s">
        <v>38</v>
      </c>
      <c r="J93">
        <v>7</v>
      </c>
      <c r="K93" t="s">
        <v>74</v>
      </c>
    </row>
    <row r="94" spans="1:11" x14ac:dyDescent="0.35">
      <c r="A94" t="str">
        <f t="shared" si="2"/>
        <v>White and Black Caribbean2022/23</v>
      </c>
      <c r="B94" t="s">
        <v>57</v>
      </c>
      <c r="C94" t="s">
        <v>100</v>
      </c>
      <c r="D94">
        <v>-3.690284355943362</v>
      </c>
      <c r="E94">
        <v>1683</v>
      </c>
      <c r="F94">
        <v>0</v>
      </c>
      <c r="G94" t="s">
        <v>44</v>
      </c>
      <c r="I94" t="s">
        <v>38</v>
      </c>
      <c r="J94">
        <v>7</v>
      </c>
      <c r="K94" t="s">
        <v>74</v>
      </c>
    </row>
    <row r="95" spans="1:11" x14ac:dyDescent="0.35">
      <c r="A95" t="str">
        <f t="shared" si="2"/>
        <v>White and Black Caribbean2023/24</v>
      </c>
      <c r="B95" t="s">
        <v>57</v>
      </c>
      <c r="C95" t="s">
        <v>95</v>
      </c>
      <c r="D95">
        <v>0.3774150668235291</v>
      </c>
      <c r="E95">
        <v>3222</v>
      </c>
      <c r="F95">
        <v>0</v>
      </c>
      <c r="G95" t="s">
        <v>44</v>
      </c>
      <c r="I95" t="s">
        <v>38</v>
      </c>
      <c r="J95">
        <v>7</v>
      </c>
      <c r="K95" t="s">
        <v>74</v>
      </c>
    </row>
    <row r="96" spans="1:11" x14ac:dyDescent="0.35">
      <c r="A96" t="str">
        <f t="shared" si="2"/>
        <v>White and Black Caribbean2024/25</v>
      </c>
      <c r="B96" t="s">
        <v>57</v>
      </c>
      <c r="C96" t="s">
        <v>96</v>
      </c>
      <c r="D96">
        <v>6.8965776255564117</v>
      </c>
      <c r="E96">
        <v>1616</v>
      </c>
      <c r="F96">
        <v>0</v>
      </c>
      <c r="G96" t="s">
        <v>44</v>
      </c>
      <c r="I96" t="s">
        <v>38</v>
      </c>
      <c r="J96">
        <v>7</v>
      </c>
      <c r="K96" t="s">
        <v>74</v>
      </c>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D840C-4360-4D9C-A9B2-9563A28BFCEC}">
  <sheetPr>
    <tabColor rgb="FF92D050"/>
  </sheetPr>
  <dimension ref="A1:F22"/>
  <sheetViews>
    <sheetView topLeftCell="A7" workbookViewId="0">
      <selection activeCell="A21" sqref="A21"/>
    </sheetView>
  </sheetViews>
  <sheetFormatPr defaultRowHeight="15.5" x14ac:dyDescent="0.35"/>
  <cols>
    <col min="1" max="1" width="27.61328125" style="3" customWidth="1"/>
    <col min="2" max="4" width="8.921875" style="3" customWidth="1"/>
    <col min="5" max="16384" width="9.23046875" style="3"/>
  </cols>
  <sheetData>
    <row r="1" spans="1:6" ht="19" x14ac:dyDescent="0.4">
      <c r="A1" s="2" t="s">
        <v>128</v>
      </c>
    </row>
    <row r="2" spans="1:6" x14ac:dyDescent="0.35">
      <c r="A2" s="3" t="s">
        <v>3</v>
      </c>
    </row>
    <row r="3" spans="1:6" x14ac:dyDescent="0.35">
      <c r="A3" s="4" t="s">
        <v>66</v>
      </c>
      <c r="B3" s="5" t="s">
        <v>5</v>
      </c>
      <c r="C3" s="5" t="s">
        <v>6</v>
      </c>
      <c r="D3" s="5" t="s">
        <v>7</v>
      </c>
      <c r="E3" s="23" t="s">
        <v>35</v>
      </c>
      <c r="F3" s="23" t="s">
        <v>91</v>
      </c>
    </row>
    <row r="4" spans="1:6" x14ac:dyDescent="0.35">
      <c r="A4" s="3" t="s">
        <v>62</v>
      </c>
      <c r="B4" s="24">
        <f t="shared" ref="B4:F22" si="0">VLOOKUP($A4&amp;B$3,erpa_data_ethnicity,11,FALSE)</f>
        <v>6.4821679595209192</v>
      </c>
      <c r="C4" s="24">
        <f t="shared" si="0"/>
        <v>2.507100305176921</v>
      </c>
      <c r="D4" s="24">
        <f t="shared" si="0"/>
        <v>0</v>
      </c>
      <c r="E4" s="24">
        <f t="shared" si="0"/>
        <v>2.986576297446391</v>
      </c>
      <c r="F4" s="24">
        <f t="shared" si="0"/>
        <v>11.05217043445584</v>
      </c>
    </row>
    <row r="5" spans="1:6" x14ac:dyDescent="0.35">
      <c r="A5" s="3" t="s">
        <v>61</v>
      </c>
      <c r="B5" s="24">
        <f t="shared" si="0"/>
        <v>-25.670088245646379</v>
      </c>
      <c r="C5" s="24">
        <f t="shared" si="0"/>
        <v>-30.324888231180491</v>
      </c>
      <c r="D5" s="24">
        <f t="shared" si="0"/>
        <v>-31.865132540666782</v>
      </c>
      <c r="E5" s="24">
        <f t="shared" si="0"/>
        <v>-22.585978038489259</v>
      </c>
      <c r="F5" s="24">
        <f t="shared" si="0"/>
        <v>-20.78712508617722</v>
      </c>
    </row>
    <row r="6" spans="1:6" x14ac:dyDescent="0.35">
      <c r="A6" s="3" t="s">
        <v>60</v>
      </c>
      <c r="B6" s="24">
        <f t="shared" si="0"/>
        <v>-25.4830149157651</v>
      </c>
      <c r="C6" s="24">
        <f t="shared" si="0"/>
        <v>-31.942754795672851</v>
      </c>
      <c r="D6" s="24">
        <f t="shared" si="0"/>
        <v>-31.650509143696119</v>
      </c>
      <c r="E6" s="24">
        <f t="shared" si="0"/>
        <v>-29.849847424556359</v>
      </c>
      <c r="F6" s="24">
        <f t="shared" si="0"/>
        <v>-23.38566261864063</v>
      </c>
    </row>
    <row r="7" spans="1:6" x14ac:dyDescent="0.35">
      <c r="A7" s="3" t="s">
        <v>59</v>
      </c>
      <c r="B7" s="24">
        <f t="shared" si="0"/>
        <v>-46.430999193821528</v>
      </c>
      <c r="C7" s="24">
        <f t="shared" si="0"/>
        <v>-52.527042537746723</v>
      </c>
      <c r="D7" s="24">
        <f t="shared" si="0"/>
        <v>-49.678630440611293</v>
      </c>
      <c r="E7" s="24">
        <f t="shared" si="0"/>
        <v>-42.458527657250123</v>
      </c>
      <c r="F7" s="24">
        <f t="shared" si="0"/>
        <v>-49.073259691913748</v>
      </c>
    </row>
    <row r="8" spans="1:6" x14ac:dyDescent="0.35">
      <c r="A8" s="3" t="s">
        <v>58</v>
      </c>
      <c r="B8" s="24">
        <f t="shared" si="0"/>
        <v>4.699824851472858</v>
      </c>
      <c r="C8" s="24">
        <f t="shared" si="0"/>
        <v>4.021158052483627</v>
      </c>
      <c r="D8" s="24">
        <f t="shared" si="0"/>
        <v>0.55434816674670362</v>
      </c>
      <c r="E8" s="24">
        <f t="shared" si="0"/>
        <v>4.7608584577586894</v>
      </c>
      <c r="F8" s="24">
        <f t="shared" si="0"/>
        <v>14.97785665576626</v>
      </c>
    </row>
    <row r="9" spans="1:6" x14ac:dyDescent="0.35">
      <c r="A9" s="3" t="s">
        <v>57</v>
      </c>
      <c r="B9" s="24" t="str">
        <f t="shared" si="0"/>
        <v>[ns]</v>
      </c>
      <c r="C9" s="24" t="str">
        <f t="shared" si="0"/>
        <v>[ns]</v>
      </c>
      <c r="D9" s="24" t="str">
        <f t="shared" si="0"/>
        <v>[ns]</v>
      </c>
      <c r="E9" s="24" t="str">
        <f t="shared" si="0"/>
        <v>[ns]</v>
      </c>
      <c r="F9" s="24" t="str">
        <f t="shared" si="0"/>
        <v>[ns]</v>
      </c>
    </row>
    <row r="10" spans="1:6" x14ac:dyDescent="0.35">
      <c r="A10" s="3" t="s">
        <v>56</v>
      </c>
      <c r="B10" s="24">
        <f t="shared" si="0"/>
        <v>12.279282359543631</v>
      </c>
      <c r="C10" s="24">
        <f t="shared" si="0"/>
        <v>8.2557962546353654</v>
      </c>
      <c r="D10" s="24">
        <f t="shared" si="0"/>
        <v>5.0826898483580818</v>
      </c>
      <c r="E10" s="24">
        <f t="shared" si="0"/>
        <v>7.7950721920378836</v>
      </c>
      <c r="F10" s="24">
        <f t="shared" si="0"/>
        <v>15.26936084821147</v>
      </c>
    </row>
    <row r="11" spans="1:6" x14ac:dyDescent="0.35">
      <c r="A11" t="s">
        <v>55</v>
      </c>
      <c r="B11" s="24">
        <f t="shared" si="0"/>
        <v>16.467621657173471</v>
      </c>
      <c r="C11" s="24">
        <f t="shared" si="0"/>
        <v>16.229106984376831</v>
      </c>
      <c r="D11" s="24">
        <f t="shared" si="0"/>
        <v>15.1523214382677</v>
      </c>
      <c r="E11" s="24">
        <f t="shared" si="0"/>
        <v>17.139421909901081</v>
      </c>
      <c r="F11" s="24">
        <f t="shared" si="0"/>
        <v>26.388355707253961</v>
      </c>
    </row>
    <row r="12" spans="1:6" x14ac:dyDescent="0.35">
      <c r="A12" t="s">
        <v>67</v>
      </c>
      <c r="B12" s="24">
        <f t="shared" si="0"/>
        <v>13.717469085962479</v>
      </c>
      <c r="C12" s="24">
        <f t="shared" si="0"/>
        <v>11.192498779303429</v>
      </c>
      <c r="D12" s="24">
        <f t="shared" si="0"/>
        <v>10.072262255685891</v>
      </c>
      <c r="E12" s="24">
        <f t="shared" si="0"/>
        <v>12.82741829285907</v>
      </c>
      <c r="F12" s="24">
        <f t="shared" si="0"/>
        <v>20.60018787851649</v>
      </c>
    </row>
    <row r="13" spans="1:6" x14ac:dyDescent="0.35">
      <c r="A13" t="s">
        <v>53</v>
      </c>
      <c r="B13" s="24">
        <f t="shared" si="0"/>
        <v>26.752503799687961</v>
      </c>
      <c r="C13" s="24">
        <f t="shared" si="0"/>
        <v>22.05469608509987</v>
      </c>
      <c r="D13" s="24">
        <f t="shared" si="0"/>
        <v>14.697267880394961</v>
      </c>
      <c r="E13" s="24">
        <f t="shared" si="0"/>
        <v>11.223076351773329</v>
      </c>
      <c r="F13" s="24">
        <f t="shared" si="0"/>
        <v>17.35015510764358</v>
      </c>
    </row>
    <row r="14" spans="1:6" x14ac:dyDescent="0.35">
      <c r="A14" t="s">
        <v>52</v>
      </c>
      <c r="B14" s="24">
        <f t="shared" si="0"/>
        <v>5.4723463257485898</v>
      </c>
      <c r="C14" s="24">
        <f t="shared" si="0"/>
        <v>3.4723584323944432</v>
      </c>
      <c r="D14" s="24">
        <f t="shared" si="0"/>
        <v>0.64061531907115854</v>
      </c>
      <c r="E14" s="24">
        <f t="shared" si="0"/>
        <v>3.7127732636286601</v>
      </c>
      <c r="F14" s="24">
        <f t="shared" si="0"/>
        <v>13.848970102117789</v>
      </c>
    </row>
    <row r="15" spans="1:6" x14ac:dyDescent="0.35">
      <c r="A15" t="s">
        <v>51</v>
      </c>
      <c r="B15" s="24">
        <f t="shared" si="0"/>
        <v>8.4919517726023663</v>
      </c>
      <c r="C15" s="24">
        <f t="shared" si="0"/>
        <v>4.838325753954102</v>
      </c>
      <c r="D15" s="24">
        <f t="shared" si="0"/>
        <v>2.9486286150796222</v>
      </c>
      <c r="E15" s="24">
        <f t="shared" si="0"/>
        <v>5.1509049845412527</v>
      </c>
      <c r="F15" s="24">
        <f t="shared" si="0"/>
        <v>14.04249044142802</v>
      </c>
    </row>
    <row r="16" spans="1:6" x14ac:dyDescent="0.35">
      <c r="A16" t="s">
        <v>50</v>
      </c>
      <c r="B16" s="24">
        <f t="shared" si="0"/>
        <v>20.84203888376388</v>
      </c>
      <c r="C16" s="24">
        <f t="shared" si="0"/>
        <v>12.163745212822789</v>
      </c>
      <c r="D16" s="24">
        <f t="shared" si="0"/>
        <v>11.10216912198489</v>
      </c>
      <c r="E16" s="24">
        <f t="shared" si="0"/>
        <v>11.949079211246611</v>
      </c>
      <c r="F16" s="24">
        <f t="shared" si="0"/>
        <v>19.144170686571869</v>
      </c>
    </row>
    <row r="17" spans="1:6" x14ac:dyDescent="0.35">
      <c r="A17" t="s">
        <v>49</v>
      </c>
      <c r="B17" s="24" t="str">
        <f t="shared" si="0"/>
        <v>[ns]</v>
      </c>
      <c r="C17" s="24" t="str">
        <f t="shared" si="0"/>
        <v>[ns]</v>
      </c>
      <c r="D17" s="24" t="str">
        <f t="shared" si="0"/>
        <v>[ns]</v>
      </c>
      <c r="E17" s="24" t="str">
        <f t="shared" si="0"/>
        <v>[ns]</v>
      </c>
      <c r="F17" s="24" t="str">
        <f t="shared" si="0"/>
        <v>[ns]</v>
      </c>
    </row>
    <row r="18" spans="1:6" x14ac:dyDescent="0.35">
      <c r="A18" t="s">
        <v>48</v>
      </c>
      <c r="B18" s="24">
        <f t="shared" si="0"/>
        <v>4.6212697076416882</v>
      </c>
      <c r="C18" s="24">
        <f t="shared" si="0"/>
        <v>4.3086120487199047</v>
      </c>
      <c r="D18" s="24">
        <f t="shared" si="0"/>
        <v>3.0303472595390049</v>
      </c>
      <c r="E18" s="24">
        <f t="shared" si="0"/>
        <v>6.9045734997664114</v>
      </c>
      <c r="F18" s="24">
        <f t="shared" si="0"/>
        <v>15.786358410724439</v>
      </c>
    </row>
    <row r="19" spans="1:6" x14ac:dyDescent="0.35">
      <c r="A19" t="s">
        <v>47</v>
      </c>
      <c r="B19" s="24" t="str">
        <f t="shared" si="0"/>
        <v>[ns]</v>
      </c>
      <c r="C19" s="24" t="str">
        <f t="shared" si="0"/>
        <v>[ns]</v>
      </c>
      <c r="D19" s="24" t="str">
        <f t="shared" si="0"/>
        <v>[ns]</v>
      </c>
      <c r="E19" s="24" t="str">
        <f t="shared" si="0"/>
        <v>[ns]</v>
      </c>
      <c r="F19" s="24" t="str">
        <f t="shared" si="0"/>
        <v>[ns]</v>
      </c>
    </row>
    <row r="20" spans="1:6" x14ac:dyDescent="0.35">
      <c r="A20" t="s">
        <v>46</v>
      </c>
      <c r="B20" s="24">
        <f t="shared" si="0"/>
        <v>28.040442280406989</v>
      </c>
      <c r="C20" s="24">
        <f t="shared" si="0"/>
        <v>24.812234277026331</v>
      </c>
      <c r="D20" s="24">
        <f t="shared" si="0"/>
        <v>26.69265615628245</v>
      </c>
      <c r="E20" s="24">
        <f t="shared" si="0"/>
        <v>28.28344573769764</v>
      </c>
      <c r="F20" s="24">
        <f t="shared" si="0"/>
        <v>40.341300657362652</v>
      </c>
    </row>
    <row r="21" spans="1:6" x14ac:dyDescent="0.35">
      <c r="A21" t="s">
        <v>45</v>
      </c>
      <c r="B21" s="24">
        <f t="shared" si="0"/>
        <v>2.6701584619375218</v>
      </c>
      <c r="C21" s="24">
        <f t="shared" si="0"/>
        <v>-2.247925539323067</v>
      </c>
      <c r="D21" s="24">
        <f t="shared" si="0"/>
        <v>-5.4659422498912784</v>
      </c>
      <c r="E21" s="24">
        <f t="shared" si="0"/>
        <v>-2.559059866500482</v>
      </c>
      <c r="F21" s="24">
        <f t="shared" si="0"/>
        <v>4.1414371459535646</v>
      </c>
    </row>
    <row r="22" spans="1:6" x14ac:dyDescent="0.35">
      <c r="A22" t="s">
        <v>43</v>
      </c>
      <c r="B22" s="24">
        <f t="shared" si="0"/>
        <v>15.11437079460638</v>
      </c>
      <c r="C22" s="24">
        <f t="shared" si="0"/>
        <v>7.3035844727413659</v>
      </c>
      <c r="D22" s="24">
        <f t="shared" si="0"/>
        <v>4.07717416683818</v>
      </c>
      <c r="E22" s="24">
        <f t="shared" si="0"/>
        <v>6.3302306291176436</v>
      </c>
      <c r="F22" s="24">
        <f t="shared" si="0"/>
        <v>14.432413510611079</v>
      </c>
    </row>
  </sheetData>
  <pageMargins left="0.7" right="0.7" top="0.75" bottom="0.75" header="0.3" footer="0.3"/>
  <pageSetup paperSize="9" orientation="portrait" r:id="rId1"/>
  <tableParts count="1">
    <tablePart r:id="rId2"/>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6AF27-8F80-46BE-9B62-D6F0F8739BC4}">
  <dimension ref="A1:R77"/>
  <sheetViews>
    <sheetView workbookViewId="0">
      <selection activeCell="K76" sqref="K76"/>
    </sheetView>
  </sheetViews>
  <sheetFormatPr defaultRowHeight="15.5" x14ac:dyDescent="0.35"/>
  <cols>
    <col min="1" max="1" width="31.61328125" bestFit="1" customWidth="1"/>
    <col min="2" max="2" width="24.921875" bestFit="1" customWidth="1"/>
    <col min="12" max="12" width="5.765625" bestFit="1" customWidth="1"/>
  </cols>
  <sheetData>
    <row r="1" spans="1:18" x14ac:dyDescent="0.35">
      <c r="A1" t="s">
        <v>68</v>
      </c>
      <c r="B1" s="1" t="s">
        <v>36</v>
      </c>
      <c r="C1" s="1" t="s">
        <v>1</v>
      </c>
      <c r="D1" s="1" t="s">
        <v>37</v>
      </c>
      <c r="E1" s="1" t="s">
        <v>38</v>
      </c>
      <c r="F1" s="1" t="s">
        <v>39</v>
      </c>
      <c r="G1" s="1" t="s">
        <v>40</v>
      </c>
      <c r="H1" s="1" t="s">
        <v>41</v>
      </c>
      <c r="I1" s="26" t="s">
        <v>70</v>
      </c>
      <c r="J1" s="26" t="s">
        <v>42</v>
      </c>
      <c r="K1" s="26" t="s">
        <v>65</v>
      </c>
      <c r="L1" s="26" t="s">
        <v>88</v>
      </c>
    </row>
    <row r="2" spans="1:18" x14ac:dyDescent="0.35">
      <c r="A2" t="str">
        <f>B2&amp;LEFT(C2,4)&amp;"/"&amp;RIGHT(C2,2)</f>
        <v>Black African2021/22</v>
      </c>
      <c r="B2" t="s">
        <v>48</v>
      </c>
      <c r="C2" t="s">
        <v>94</v>
      </c>
      <c r="D2">
        <v>-5.5157456891733707</v>
      </c>
      <c r="E2">
        <v>2201</v>
      </c>
      <c r="F2">
        <v>0</v>
      </c>
      <c r="G2" t="s">
        <v>44</v>
      </c>
      <c r="I2" s="28" t="s">
        <v>71</v>
      </c>
      <c r="J2" s="27">
        <v>16</v>
      </c>
      <c r="K2">
        <v>-5.5157456891733707</v>
      </c>
      <c r="L2" t="b">
        <v>1</v>
      </c>
    </row>
    <row r="3" spans="1:18" x14ac:dyDescent="0.35">
      <c r="A3" t="str">
        <f t="shared" ref="A3:A66" si="0">B3&amp;LEFT(C3,4)&amp;"/"&amp;RIGHT(C3,2)</f>
        <v>Black African2022/23</v>
      </c>
      <c r="B3" t="s">
        <v>48</v>
      </c>
      <c r="C3" t="s">
        <v>100</v>
      </c>
      <c r="D3">
        <v>-2.4450738060176578</v>
      </c>
      <c r="E3">
        <v>2731</v>
      </c>
      <c r="F3">
        <v>0</v>
      </c>
      <c r="G3" t="s">
        <v>44</v>
      </c>
      <c r="I3" s="28" t="s">
        <v>71</v>
      </c>
      <c r="J3" s="27">
        <v>16</v>
      </c>
      <c r="K3">
        <v>-2.4450738060176578</v>
      </c>
      <c r="L3" t="b">
        <v>1</v>
      </c>
      <c r="N3" s="4" t="s">
        <v>66</v>
      </c>
      <c r="O3" s="4" t="s">
        <v>91</v>
      </c>
      <c r="P3" s="23" t="s">
        <v>35</v>
      </c>
      <c r="Q3" s="5" t="s">
        <v>7</v>
      </c>
      <c r="R3" s="5" t="s">
        <v>6</v>
      </c>
    </row>
    <row r="4" spans="1:18" x14ac:dyDescent="0.35">
      <c r="A4" t="str">
        <f t="shared" si="0"/>
        <v>Black African2023/24</v>
      </c>
      <c r="B4" t="s">
        <v>48</v>
      </c>
      <c r="C4" t="s">
        <v>95</v>
      </c>
      <c r="D4">
        <v>-1.161072916816041</v>
      </c>
      <c r="E4">
        <v>6950</v>
      </c>
      <c r="F4">
        <v>0</v>
      </c>
      <c r="G4" t="s">
        <v>44</v>
      </c>
      <c r="I4" s="28" t="s">
        <v>71</v>
      </c>
      <c r="J4" s="27">
        <v>16</v>
      </c>
      <c r="K4">
        <v>-1.161072916816041</v>
      </c>
      <c r="L4" t="b">
        <v>1</v>
      </c>
      <c r="N4" t="s">
        <v>46</v>
      </c>
      <c r="O4" s="43">
        <f>VLOOKUP($N4,Table_16!$A:$E,5,FALSE)</f>
        <v>41.525761038663802</v>
      </c>
      <c r="P4" s="43">
        <f>VLOOKUP($N4,Table_16!$A:$E,4,FALSE)</f>
        <v>41.760756381257167</v>
      </c>
      <c r="Q4" s="43">
        <f>VLOOKUP($N4,Table_16!$A:$E,3,FALSE)</f>
        <v>41.780696448363592</v>
      </c>
      <c r="R4" s="43">
        <f>VLOOKUP($N4,Table_16!$A:$E,2,FALSE)</f>
        <v>37.556330678680787</v>
      </c>
    </row>
    <row r="5" spans="1:18" x14ac:dyDescent="0.35">
      <c r="A5" t="str">
        <f t="shared" si="0"/>
        <v>Black African2024/25</v>
      </c>
      <c r="B5" t="s">
        <v>48</v>
      </c>
      <c r="C5" t="s">
        <v>96</v>
      </c>
      <c r="D5">
        <v>-0.31871196015669112</v>
      </c>
      <c r="E5">
        <v>4060</v>
      </c>
      <c r="F5">
        <v>0</v>
      </c>
      <c r="G5" t="s">
        <v>44</v>
      </c>
      <c r="I5" s="28" t="s">
        <v>71</v>
      </c>
      <c r="J5" s="27">
        <v>16</v>
      </c>
      <c r="K5">
        <v>-0.31871196015669112</v>
      </c>
      <c r="L5" t="b">
        <v>0</v>
      </c>
      <c r="N5" t="s">
        <v>48</v>
      </c>
      <c r="O5" s="43">
        <f>VLOOKUP($N5,Table_16!$A:$E,5,FALSE)</f>
        <v>-0.31871196015669112</v>
      </c>
      <c r="P5" s="43">
        <f>VLOOKUP($N5,Table_16!$A:$E,4,FALSE)</f>
        <v>-1.161072916816041</v>
      </c>
      <c r="Q5" s="43">
        <f>VLOOKUP($N5,Table_16!$A:$E,3,FALSE)</f>
        <v>-2.4450738060176578</v>
      </c>
      <c r="R5" s="43">
        <f>VLOOKUP($N5,Table_16!$A:$E,2,FALSE)</f>
        <v>-5.5157456891733707</v>
      </c>
    </row>
    <row r="6" spans="1:18" x14ac:dyDescent="0.35">
      <c r="A6" t="str">
        <f t="shared" si="0"/>
        <v>Any other Asian background2021/22</v>
      </c>
      <c r="B6" t="s">
        <v>50</v>
      </c>
      <c r="C6" t="s">
        <v>94</v>
      </c>
      <c r="D6">
        <v>13.22854877723544</v>
      </c>
      <c r="E6">
        <v>797</v>
      </c>
      <c r="F6">
        <v>0</v>
      </c>
      <c r="G6" t="s">
        <v>44</v>
      </c>
      <c r="I6" s="28" t="s">
        <v>38</v>
      </c>
      <c r="J6" s="27">
        <v>14</v>
      </c>
      <c r="K6" t="s">
        <v>74</v>
      </c>
      <c r="L6" t="b">
        <v>1</v>
      </c>
      <c r="N6" t="s">
        <v>53</v>
      </c>
      <c r="O6" s="43" t="str">
        <f>VLOOKUP($N6,Table_16!$A:$E,5,FALSE)</f>
        <v>[ns]</v>
      </c>
      <c r="P6" s="43" t="str">
        <f>VLOOKUP($N6,Table_16!$A:$E,4,FALSE)</f>
        <v>[ns]</v>
      </c>
      <c r="Q6" s="43" t="str">
        <f>VLOOKUP($N6,Table_16!$A:$E,3,FALSE)</f>
        <v>[ns]</v>
      </c>
      <c r="R6" s="43" t="str">
        <f>VLOOKUP($N6,Table_16!$A:$E,2,FALSE)</f>
        <v>[ns]</v>
      </c>
    </row>
    <row r="7" spans="1:18" x14ac:dyDescent="0.35">
      <c r="A7" t="str">
        <f t="shared" si="0"/>
        <v>Any other Asian background2022/23</v>
      </c>
      <c r="B7" t="s">
        <v>50</v>
      </c>
      <c r="C7" t="s">
        <v>100</v>
      </c>
      <c r="D7">
        <v>14.012199279762919</v>
      </c>
      <c r="E7">
        <v>895</v>
      </c>
      <c r="F7">
        <v>0</v>
      </c>
      <c r="G7" t="s">
        <v>44</v>
      </c>
      <c r="I7" s="28" t="s">
        <v>38</v>
      </c>
      <c r="J7" s="27">
        <v>14</v>
      </c>
      <c r="K7" t="s">
        <v>74</v>
      </c>
      <c r="L7" t="b">
        <v>1</v>
      </c>
      <c r="N7" t="s">
        <v>67</v>
      </c>
      <c r="O7" s="43">
        <f>VLOOKUP($N7,Table_16!$A:$E,5,FALSE)</f>
        <v>11.808047640789461</v>
      </c>
      <c r="P7" s="43">
        <f>VLOOKUP($N7,Table_16!$A:$E,4,FALSE)</f>
        <v>10.94791031021683</v>
      </c>
      <c r="Q7" s="43">
        <f>VLOOKUP($N7,Table_16!$A:$E,3,FALSE)</f>
        <v>10.340246744429811</v>
      </c>
      <c r="R7" s="43">
        <f>VLOOKUP($N7,Table_16!$A:$E,2,FALSE)</f>
        <v>9.746130367112384</v>
      </c>
    </row>
    <row r="8" spans="1:18" x14ac:dyDescent="0.35">
      <c r="A8" t="str">
        <f t="shared" si="0"/>
        <v>Any other Asian background2023/24</v>
      </c>
      <c r="B8" t="s">
        <v>50</v>
      </c>
      <c r="C8" t="s">
        <v>95</v>
      </c>
      <c r="D8">
        <v>11.120755152773199</v>
      </c>
      <c r="E8">
        <v>2028</v>
      </c>
      <c r="F8">
        <v>0</v>
      </c>
      <c r="G8" t="s">
        <v>44</v>
      </c>
      <c r="I8" s="28" t="s">
        <v>38</v>
      </c>
      <c r="J8" s="27">
        <v>14</v>
      </c>
      <c r="K8" t="s">
        <v>74</v>
      </c>
      <c r="L8" t="b">
        <v>0</v>
      </c>
      <c r="N8" t="s">
        <v>55</v>
      </c>
      <c r="O8" s="43">
        <f>VLOOKUP($N8,Table_16!$A:$E,5,FALSE)</f>
        <v>16.638419840797521</v>
      </c>
      <c r="P8" s="43">
        <f>VLOOKUP($N8,Table_16!$A:$E,4,FALSE)</f>
        <v>15.18804169370838</v>
      </c>
      <c r="Q8" s="43">
        <f>VLOOKUP($N8,Table_16!$A:$E,3,FALSE)</f>
        <v>13.253918346809829</v>
      </c>
      <c r="R8" s="43">
        <f>VLOOKUP($N8,Table_16!$A:$E,2,FALSE)</f>
        <v>10.021836510518069</v>
      </c>
    </row>
    <row r="9" spans="1:18" x14ac:dyDescent="0.35">
      <c r="A9" t="str">
        <f t="shared" si="0"/>
        <v>Any other Asian background2024/25</v>
      </c>
      <c r="B9" t="s">
        <v>50</v>
      </c>
      <c r="C9" t="s">
        <v>96</v>
      </c>
      <c r="D9">
        <v>12.341134065140739</v>
      </c>
      <c r="E9">
        <v>1146</v>
      </c>
      <c r="F9">
        <v>0</v>
      </c>
      <c r="G9" t="s">
        <v>44</v>
      </c>
      <c r="I9" s="28" t="s">
        <v>38</v>
      </c>
      <c r="J9" s="27">
        <v>14</v>
      </c>
      <c r="K9" t="s">
        <v>74</v>
      </c>
      <c r="L9" t="b">
        <v>0</v>
      </c>
      <c r="N9" t="s">
        <v>57</v>
      </c>
      <c r="O9" s="43">
        <f>VLOOKUP($N9,Table_16!$A:$E,5,FALSE)</f>
        <v>-4.1871795057727752</v>
      </c>
      <c r="P9" s="43">
        <f>VLOOKUP($N9,Table_16!$A:$E,4,FALSE)</f>
        <v>-5.9855218357897186</v>
      </c>
      <c r="Q9" s="43">
        <f>VLOOKUP($N9,Table_16!$A:$E,3,FALSE)</f>
        <v>-7.3842536067283184</v>
      </c>
      <c r="R9" s="43">
        <f>VLOOKUP($N9,Table_16!$A:$E,2,FALSE)</f>
        <v>-7.7600585867838729</v>
      </c>
    </row>
    <row r="10" spans="1:18" x14ac:dyDescent="0.35">
      <c r="A10" t="str">
        <f t="shared" si="0"/>
        <v>Any other Black background2021/22</v>
      </c>
      <c r="B10" t="s">
        <v>47</v>
      </c>
      <c r="C10" t="s">
        <v>94</v>
      </c>
      <c r="D10">
        <v>-4.9883655649821641</v>
      </c>
      <c r="E10">
        <v>273</v>
      </c>
      <c r="F10">
        <v>0</v>
      </c>
      <c r="G10" t="s">
        <v>44</v>
      </c>
      <c r="I10" s="28" t="s">
        <v>38</v>
      </c>
      <c r="J10" s="27">
        <v>17</v>
      </c>
      <c r="K10" t="s">
        <v>74</v>
      </c>
      <c r="L10" t="b">
        <v>1</v>
      </c>
      <c r="N10" t="s">
        <v>58</v>
      </c>
      <c r="O10" s="43">
        <f>VLOOKUP($N10,Table_16!$A:$E,5,FALSE)</f>
        <v>6.0070204786493866</v>
      </c>
      <c r="P10" s="43">
        <f>VLOOKUP($N10,Table_16!$A:$E,4,FALSE)</f>
        <v>6.0284740250740203</v>
      </c>
      <c r="Q10" s="43">
        <f>VLOOKUP($N10,Table_16!$A:$E,3,FALSE)</f>
        <v>3.9173496167264159</v>
      </c>
      <c r="R10" s="43">
        <f>VLOOKUP($N10,Table_16!$A:$E,2,FALSE)</f>
        <v>3.3117855557881808</v>
      </c>
    </row>
    <row r="11" spans="1:18" x14ac:dyDescent="0.35">
      <c r="A11" t="str">
        <f t="shared" si="0"/>
        <v>Any other Black background2022/23</v>
      </c>
      <c r="B11" t="s">
        <v>47</v>
      </c>
      <c r="C11" t="s">
        <v>100</v>
      </c>
      <c r="D11">
        <v>-6.6392960047141028</v>
      </c>
      <c r="E11">
        <v>291</v>
      </c>
      <c r="F11">
        <v>0</v>
      </c>
      <c r="G11" t="s">
        <v>44</v>
      </c>
      <c r="I11" s="28" t="s">
        <v>38</v>
      </c>
      <c r="J11" s="27">
        <v>17</v>
      </c>
      <c r="K11" t="s">
        <v>74</v>
      </c>
      <c r="L11" t="b">
        <v>0</v>
      </c>
      <c r="N11" t="s">
        <v>59</v>
      </c>
      <c r="O11" s="43">
        <f>VLOOKUP($N11,Table_16!$A:$E,5,FALSE)</f>
        <v>-61.373741780918657</v>
      </c>
      <c r="P11" s="43">
        <f>VLOOKUP($N11,Table_16!$A:$E,4,FALSE)</f>
        <v>-56.098098732745797</v>
      </c>
      <c r="Q11" s="43">
        <f>VLOOKUP($N11,Table_16!$A:$E,3,FALSE)</f>
        <v>-53.426861683510353</v>
      </c>
      <c r="R11" s="43">
        <f>VLOOKUP($N11,Table_16!$A:$E,2,FALSE)</f>
        <v>-42.708144413456779</v>
      </c>
    </row>
    <row r="12" spans="1:18" x14ac:dyDescent="0.35">
      <c r="A12" t="str">
        <f t="shared" si="0"/>
        <v>Any other Black background2023/24</v>
      </c>
      <c r="B12" t="s">
        <v>47</v>
      </c>
      <c r="C12" t="s">
        <v>95</v>
      </c>
      <c r="D12">
        <v>-3.8477089620443081</v>
      </c>
      <c r="E12">
        <v>564</v>
      </c>
      <c r="F12">
        <v>0</v>
      </c>
      <c r="G12" t="s">
        <v>44</v>
      </c>
      <c r="I12" s="28" t="s">
        <v>38</v>
      </c>
      <c r="J12" s="27">
        <v>17</v>
      </c>
      <c r="K12" t="s">
        <v>74</v>
      </c>
      <c r="L12" t="b">
        <v>0</v>
      </c>
      <c r="N12" t="s">
        <v>60</v>
      </c>
      <c r="O12" s="43">
        <f>VLOOKUP($N12,Table_16!$A:$E,5,FALSE)</f>
        <v>-22.24567158142176</v>
      </c>
      <c r="P12" s="43">
        <f>VLOOKUP($N12,Table_16!$A:$E,4,FALSE)</f>
        <v>-31.30526578921911</v>
      </c>
      <c r="Q12" s="43">
        <f>VLOOKUP($N12,Table_16!$A:$E,3,FALSE)</f>
        <v>-29.84144165190283</v>
      </c>
      <c r="R12" s="43">
        <f>VLOOKUP($N12,Table_16!$A:$E,2,FALSE)</f>
        <v>-30.367196218986699</v>
      </c>
    </row>
    <row r="13" spans="1:18" x14ac:dyDescent="0.35">
      <c r="A13" t="str">
        <f t="shared" si="0"/>
        <v>Any other Black background2024/25</v>
      </c>
      <c r="B13" t="s">
        <v>47</v>
      </c>
      <c r="C13" t="s">
        <v>96</v>
      </c>
      <c r="D13">
        <v>-8.7750571634542673</v>
      </c>
      <c r="E13">
        <v>310</v>
      </c>
      <c r="F13">
        <v>0</v>
      </c>
      <c r="G13" t="s">
        <v>44</v>
      </c>
      <c r="I13" s="28" t="s">
        <v>38</v>
      </c>
      <c r="J13" s="27">
        <v>17</v>
      </c>
      <c r="K13" t="s">
        <v>74</v>
      </c>
      <c r="L13" t="b">
        <v>0</v>
      </c>
      <c r="N13" t="s">
        <v>61</v>
      </c>
      <c r="O13" s="43">
        <f>VLOOKUP($N13,Table_16!$A:$E,5,FALSE)</f>
        <v>-22.70994390197183</v>
      </c>
      <c r="P13" s="43">
        <f>VLOOKUP($N13,Table_16!$A:$E,4,FALSE)</f>
        <v>-21.020568371602721</v>
      </c>
      <c r="Q13" s="43">
        <f>VLOOKUP($N13,Table_16!$A:$E,3,FALSE)</f>
        <v>-29.379147673748381</v>
      </c>
      <c r="R13" s="43">
        <f>VLOOKUP($N13,Table_16!$A:$E,2,FALSE)</f>
        <v>-30.925593747427371</v>
      </c>
    </row>
    <row r="14" spans="1:18" x14ac:dyDescent="0.35">
      <c r="A14" t="str">
        <f t="shared" si="0"/>
        <v>Any other Mixed background2021/22</v>
      </c>
      <c r="B14" t="s">
        <v>54</v>
      </c>
      <c r="C14" t="s">
        <v>94</v>
      </c>
      <c r="D14">
        <v>9.746130367112384</v>
      </c>
      <c r="E14">
        <v>4118</v>
      </c>
      <c r="F14">
        <v>0</v>
      </c>
      <c r="G14" t="s">
        <v>44</v>
      </c>
      <c r="I14" s="28" t="s">
        <v>71</v>
      </c>
      <c r="J14" s="27">
        <v>10</v>
      </c>
      <c r="K14">
        <v>9.746130367112384</v>
      </c>
      <c r="L14" t="b">
        <v>0</v>
      </c>
      <c r="N14" t="s">
        <v>62</v>
      </c>
      <c r="O14" s="43">
        <f>VLOOKUP($N14,Table_16!$A:$E,5,FALSE)</f>
        <v>2.108818491907948</v>
      </c>
      <c r="P14" s="43">
        <f>VLOOKUP($N14,Table_16!$A:$E,4,FALSE)</f>
        <v>1.706383509370426</v>
      </c>
      <c r="Q14" s="43">
        <f>VLOOKUP($N14,Table_16!$A:$E,3,FALSE)</f>
        <v>0</v>
      </c>
      <c r="R14" s="43">
        <f>VLOOKUP($N14,Table_16!$A:$E,2,FALSE)</f>
        <v>-0.1981955153920201</v>
      </c>
    </row>
    <row r="15" spans="1:18" x14ac:dyDescent="0.35">
      <c r="A15" t="str">
        <f t="shared" si="0"/>
        <v>Any other Mixed background2022/23</v>
      </c>
      <c r="B15" t="s">
        <v>54</v>
      </c>
      <c r="C15" t="s">
        <v>100</v>
      </c>
      <c r="D15">
        <v>10.340246744429811</v>
      </c>
      <c r="E15">
        <v>4404</v>
      </c>
      <c r="F15">
        <v>0</v>
      </c>
      <c r="G15" t="s">
        <v>44</v>
      </c>
      <c r="I15" s="28" t="s">
        <v>71</v>
      </c>
      <c r="J15" s="27">
        <v>10</v>
      </c>
      <c r="K15">
        <v>10.340246744429811</v>
      </c>
      <c r="L15" t="b">
        <v>0</v>
      </c>
    </row>
    <row r="16" spans="1:18" x14ac:dyDescent="0.35">
      <c r="A16" t="str">
        <f t="shared" si="0"/>
        <v>Any other Mixed background2023/24</v>
      </c>
      <c r="B16" t="s">
        <v>54</v>
      </c>
      <c r="C16" t="s">
        <v>95</v>
      </c>
      <c r="D16">
        <v>10.94791031021683</v>
      </c>
      <c r="E16">
        <v>9178</v>
      </c>
      <c r="F16">
        <v>0</v>
      </c>
      <c r="G16" t="s">
        <v>44</v>
      </c>
      <c r="I16" s="28" t="s">
        <v>71</v>
      </c>
      <c r="J16" s="27">
        <v>10</v>
      </c>
      <c r="K16">
        <v>10.94791031021683</v>
      </c>
      <c r="L16" t="b">
        <v>0</v>
      </c>
    </row>
    <row r="17" spans="1:12" x14ac:dyDescent="0.35">
      <c r="A17" t="str">
        <f t="shared" si="0"/>
        <v>Any other Mixed background2024/25</v>
      </c>
      <c r="B17" t="s">
        <v>54</v>
      </c>
      <c r="C17" t="s">
        <v>96</v>
      </c>
      <c r="D17">
        <v>11.808047640789461</v>
      </c>
      <c r="E17">
        <v>4736</v>
      </c>
      <c r="F17">
        <v>0</v>
      </c>
      <c r="G17" t="s">
        <v>44</v>
      </c>
      <c r="I17" s="28" t="s">
        <v>71</v>
      </c>
      <c r="J17" s="27">
        <v>10</v>
      </c>
      <c r="K17">
        <v>11.808047640789461</v>
      </c>
      <c r="L17" t="b">
        <v>0</v>
      </c>
    </row>
    <row r="18" spans="1:12" x14ac:dyDescent="0.35">
      <c r="A18" t="str">
        <f t="shared" si="0"/>
        <v>Any other White background2021/22</v>
      </c>
      <c r="B18" t="s">
        <v>58</v>
      </c>
      <c r="C18" t="s">
        <v>94</v>
      </c>
      <c r="D18">
        <v>3.3117855557881808</v>
      </c>
      <c r="E18">
        <v>7995</v>
      </c>
      <c r="F18">
        <v>0</v>
      </c>
      <c r="G18" t="s">
        <v>44</v>
      </c>
      <c r="I18" s="28" t="s">
        <v>71</v>
      </c>
      <c r="J18" s="27">
        <v>6</v>
      </c>
      <c r="K18">
        <v>3.3117855557881808</v>
      </c>
      <c r="L18" t="b">
        <v>0</v>
      </c>
    </row>
    <row r="19" spans="1:12" x14ac:dyDescent="0.35">
      <c r="A19" t="str">
        <f t="shared" si="0"/>
        <v>Any other White background2022/23</v>
      </c>
      <c r="B19" t="s">
        <v>58</v>
      </c>
      <c r="C19" t="s">
        <v>100</v>
      </c>
      <c r="D19">
        <v>3.9173496167264159</v>
      </c>
      <c r="E19">
        <v>8577</v>
      </c>
      <c r="F19">
        <v>0</v>
      </c>
      <c r="G19" t="s">
        <v>44</v>
      </c>
      <c r="I19" s="28" t="s">
        <v>71</v>
      </c>
      <c r="J19" s="27">
        <v>6</v>
      </c>
      <c r="K19">
        <v>3.9173496167264159</v>
      </c>
      <c r="L19" t="b">
        <v>0</v>
      </c>
    </row>
    <row r="20" spans="1:12" x14ac:dyDescent="0.35">
      <c r="A20" t="str">
        <f t="shared" si="0"/>
        <v>Any other White background2023/24</v>
      </c>
      <c r="B20" t="s">
        <v>58</v>
      </c>
      <c r="C20" t="s">
        <v>95</v>
      </c>
      <c r="D20">
        <v>6.0284740250740203</v>
      </c>
      <c r="E20">
        <v>16519</v>
      </c>
      <c r="F20">
        <v>0</v>
      </c>
      <c r="G20" t="s">
        <v>44</v>
      </c>
      <c r="I20" s="28" t="s">
        <v>71</v>
      </c>
      <c r="J20" s="27">
        <v>6</v>
      </c>
      <c r="K20">
        <v>6.0284740250740203</v>
      </c>
      <c r="L20" t="b">
        <v>0</v>
      </c>
    </row>
    <row r="21" spans="1:12" x14ac:dyDescent="0.35">
      <c r="A21" t="str">
        <f t="shared" si="0"/>
        <v>Any other White background2024/25</v>
      </c>
      <c r="B21" t="s">
        <v>58</v>
      </c>
      <c r="C21" t="s">
        <v>96</v>
      </c>
      <c r="D21">
        <v>6.0070204786493866</v>
      </c>
      <c r="E21">
        <v>8109</v>
      </c>
      <c r="F21">
        <v>0</v>
      </c>
      <c r="G21" t="s">
        <v>44</v>
      </c>
      <c r="I21" s="28" t="s">
        <v>71</v>
      </c>
      <c r="J21" s="27">
        <v>6</v>
      </c>
      <c r="K21">
        <v>6.0070204786493866</v>
      </c>
      <c r="L21" t="b">
        <v>0</v>
      </c>
    </row>
    <row r="22" spans="1:12" x14ac:dyDescent="0.35">
      <c r="A22" t="str">
        <f t="shared" si="0"/>
        <v>Any other ethnic background2021/22</v>
      </c>
      <c r="B22" t="s">
        <v>45</v>
      </c>
      <c r="C22" t="s">
        <v>94</v>
      </c>
      <c r="D22">
        <v>-1.1452731481308931</v>
      </c>
      <c r="E22">
        <v>3541</v>
      </c>
      <c r="F22">
        <v>0</v>
      </c>
      <c r="G22" t="s">
        <v>44</v>
      </c>
      <c r="I22" s="28" t="s">
        <v>71</v>
      </c>
      <c r="J22" s="27">
        <v>19</v>
      </c>
      <c r="K22">
        <v>-1.1452731481308931</v>
      </c>
      <c r="L22" t="b">
        <v>0</v>
      </c>
    </row>
    <row r="23" spans="1:12" x14ac:dyDescent="0.35">
      <c r="A23" t="str">
        <f t="shared" si="0"/>
        <v>Any other ethnic background2022/23</v>
      </c>
      <c r="B23" t="s">
        <v>45</v>
      </c>
      <c r="C23" t="s">
        <v>100</v>
      </c>
      <c r="D23">
        <v>-1.155123965718069</v>
      </c>
      <c r="E23">
        <v>3572</v>
      </c>
      <c r="F23">
        <v>0</v>
      </c>
      <c r="G23" t="s">
        <v>44</v>
      </c>
      <c r="I23" s="28" t="s">
        <v>71</v>
      </c>
      <c r="J23" s="27">
        <v>19</v>
      </c>
      <c r="K23">
        <v>-1.155123965718069</v>
      </c>
      <c r="L23" t="b">
        <v>0</v>
      </c>
    </row>
    <row r="24" spans="1:12" x14ac:dyDescent="0.35">
      <c r="A24" t="str">
        <f t="shared" si="0"/>
        <v>Any other ethnic background2023/24</v>
      </c>
      <c r="B24" t="s">
        <v>45</v>
      </c>
      <c r="C24" t="s">
        <v>95</v>
      </c>
      <c r="D24">
        <v>1.1023805997465499</v>
      </c>
      <c r="E24">
        <v>7130</v>
      </c>
      <c r="F24">
        <v>0</v>
      </c>
      <c r="G24" t="s">
        <v>44</v>
      </c>
      <c r="I24" s="28" t="s">
        <v>71</v>
      </c>
      <c r="J24" s="27">
        <v>19</v>
      </c>
      <c r="K24">
        <v>1.1023805997465499</v>
      </c>
      <c r="L24" t="b">
        <v>0</v>
      </c>
    </row>
    <row r="25" spans="1:12" x14ac:dyDescent="0.35">
      <c r="A25" t="str">
        <f t="shared" si="0"/>
        <v>Any other ethnic background2024/25</v>
      </c>
      <c r="B25" t="s">
        <v>45</v>
      </c>
      <c r="C25" t="s">
        <v>96</v>
      </c>
      <c r="D25">
        <v>1.5434573803840981</v>
      </c>
      <c r="E25">
        <v>3630</v>
      </c>
      <c r="F25">
        <v>0</v>
      </c>
      <c r="G25" t="s">
        <v>44</v>
      </c>
      <c r="I25" s="28" t="s">
        <v>71</v>
      </c>
      <c r="J25" s="27">
        <v>19</v>
      </c>
      <c r="K25">
        <v>1.5434573803840981</v>
      </c>
      <c r="L25" t="b">
        <v>0</v>
      </c>
    </row>
    <row r="26" spans="1:12" x14ac:dyDescent="0.35">
      <c r="A26" t="str">
        <f t="shared" si="0"/>
        <v>Bangladeshi2021/22</v>
      </c>
      <c r="B26" t="s">
        <v>51</v>
      </c>
      <c r="C26" t="s">
        <v>94</v>
      </c>
      <c r="D26">
        <v>0.787589605950894</v>
      </c>
      <c r="E26">
        <v>1863</v>
      </c>
      <c r="F26">
        <v>0</v>
      </c>
      <c r="G26" t="s">
        <v>44</v>
      </c>
      <c r="I26" s="28" t="s">
        <v>38</v>
      </c>
      <c r="J26" s="27">
        <v>13</v>
      </c>
      <c r="K26" t="s">
        <v>74</v>
      </c>
      <c r="L26" t="b">
        <v>0</v>
      </c>
    </row>
    <row r="27" spans="1:12" x14ac:dyDescent="0.35">
      <c r="A27" t="str">
        <f t="shared" si="0"/>
        <v>Bangladeshi2022/23</v>
      </c>
      <c r="B27" t="s">
        <v>51</v>
      </c>
      <c r="C27" t="s">
        <v>100</v>
      </c>
      <c r="D27">
        <v>2.5122412033130961</v>
      </c>
      <c r="E27">
        <v>1708</v>
      </c>
      <c r="F27">
        <v>0</v>
      </c>
      <c r="G27" t="s">
        <v>44</v>
      </c>
      <c r="I27" s="28" t="s">
        <v>38</v>
      </c>
      <c r="J27" s="27">
        <v>13</v>
      </c>
      <c r="K27" t="s">
        <v>74</v>
      </c>
      <c r="L27" t="b">
        <v>0</v>
      </c>
    </row>
    <row r="28" spans="1:12" x14ac:dyDescent="0.35">
      <c r="A28" t="str">
        <f t="shared" si="0"/>
        <v>Bangladeshi2023/24</v>
      </c>
      <c r="B28" t="s">
        <v>51</v>
      </c>
      <c r="C28" t="s">
        <v>95</v>
      </c>
      <c r="D28">
        <v>2.8227205516855678</v>
      </c>
      <c r="E28">
        <v>3408</v>
      </c>
      <c r="F28">
        <v>0</v>
      </c>
      <c r="G28" t="s">
        <v>44</v>
      </c>
      <c r="I28" s="28" t="s">
        <v>38</v>
      </c>
      <c r="J28" s="27">
        <v>13</v>
      </c>
      <c r="K28" t="s">
        <v>74</v>
      </c>
      <c r="L28" t="b">
        <v>0</v>
      </c>
    </row>
    <row r="29" spans="1:12" x14ac:dyDescent="0.35">
      <c r="A29" t="str">
        <f t="shared" si="0"/>
        <v>Bangladeshi2024/25</v>
      </c>
      <c r="B29" t="s">
        <v>51</v>
      </c>
      <c r="C29" t="s">
        <v>96</v>
      </c>
      <c r="D29">
        <v>2.1642079689519682</v>
      </c>
      <c r="E29">
        <v>1658</v>
      </c>
      <c r="F29">
        <v>0</v>
      </c>
      <c r="G29" t="s">
        <v>44</v>
      </c>
      <c r="I29" s="28" t="s">
        <v>38</v>
      </c>
      <c r="J29" s="27">
        <v>13</v>
      </c>
      <c r="K29" t="s">
        <v>74</v>
      </c>
      <c r="L29" t="b">
        <v>0</v>
      </c>
    </row>
    <row r="30" spans="1:12" x14ac:dyDescent="0.35">
      <c r="A30" t="str">
        <f t="shared" si="0"/>
        <v>Black Caribbean2021/22</v>
      </c>
      <c r="B30" t="s">
        <v>49</v>
      </c>
      <c r="C30" t="s">
        <v>94</v>
      </c>
      <c r="D30">
        <v>-10.38525344571921</v>
      </c>
      <c r="E30">
        <v>117</v>
      </c>
      <c r="F30">
        <v>0</v>
      </c>
      <c r="G30" t="s">
        <v>44</v>
      </c>
      <c r="I30" s="28" t="s">
        <v>38</v>
      </c>
      <c r="J30" s="27">
        <v>15</v>
      </c>
      <c r="K30" t="s">
        <v>74</v>
      </c>
      <c r="L30" t="b">
        <v>0</v>
      </c>
    </row>
    <row r="31" spans="1:12" x14ac:dyDescent="0.35">
      <c r="A31" t="str">
        <f t="shared" si="0"/>
        <v>Black Caribbean2022/23</v>
      </c>
      <c r="B31" t="s">
        <v>49</v>
      </c>
      <c r="C31" t="s">
        <v>100</v>
      </c>
      <c r="D31">
        <v>-10.194663603683461</v>
      </c>
      <c r="E31">
        <v>119</v>
      </c>
      <c r="F31">
        <v>0</v>
      </c>
      <c r="G31" t="s">
        <v>44</v>
      </c>
      <c r="I31" s="28" t="s">
        <v>38</v>
      </c>
      <c r="J31" s="27">
        <v>15</v>
      </c>
      <c r="K31" t="s">
        <v>74</v>
      </c>
      <c r="L31" t="b">
        <v>0</v>
      </c>
    </row>
    <row r="32" spans="1:12" x14ac:dyDescent="0.35">
      <c r="A32" t="str">
        <f t="shared" si="0"/>
        <v>Black Caribbean2023/24</v>
      </c>
      <c r="B32" t="s">
        <v>49</v>
      </c>
      <c r="C32" t="s">
        <v>95</v>
      </c>
      <c r="D32">
        <v>-14.673273710280879</v>
      </c>
      <c r="E32">
        <v>194</v>
      </c>
      <c r="F32">
        <v>0</v>
      </c>
      <c r="G32" t="s">
        <v>44</v>
      </c>
      <c r="I32" s="28" t="s">
        <v>38</v>
      </c>
      <c r="J32" s="27">
        <v>15</v>
      </c>
      <c r="K32" t="s">
        <v>74</v>
      </c>
      <c r="L32" t="b">
        <v>0</v>
      </c>
    </row>
    <row r="33" spans="1:12" x14ac:dyDescent="0.35">
      <c r="A33" t="str">
        <f t="shared" si="0"/>
        <v>Black Caribbean2024/25</v>
      </c>
      <c r="B33" t="s">
        <v>49</v>
      </c>
      <c r="C33" t="s">
        <v>96</v>
      </c>
      <c r="D33">
        <v>-15.585384936379659</v>
      </c>
      <c r="E33">
        <v>118</v>
      </c>
      <c r="F33">
        <v>0</v>
      </c>
      <c r="G33" t="s">
        <v>44</v>
      </c>
      <c r="I33" s="28" t="s">
        <v>38</v>
      </c>
      <c r="J33" s="27">
        <v>15</v>
      </c>
      <c r="K33" t="s">
        <v>74</v>
      </c>
      <c r="L33" t="b">
        <v>0</v>
      </c>
    </row>
    <row r="34" spans="1:12" x14ac:dyDescent="0.35">
      <c r="A34" t="str">
        <f t="shared" si="0"/>
        <v>Chinese2021/22</v>
      </c>
      <c r="B34" t="s">
        <v>46</v>
      </c>
      <c r="C34" t="s">
        <v>94</v>
      </c>
      <c r="D34">
        <v>37.556330678680787</v>
      </c>
      <c r="E34">
        <v>603</v>
      </c>
      <c r="F34">
        <v>0</v>
      </c>
      <c r="G34" t="s">
        <v>44</v>
      </c>
      <c r="I34" s="28" t="s">
        <v>71</v>
      </c>
      <c r="J34" s="27">
        <v>18</v>
      </c>
      <c r="K34">
        <v>37.556330678680787</v>
      </c>
      <c r="L34" t="b">
        <v>0</v>
      </c>
    </row>
    <row r="35" spans="1:12" x14ac:dyDescent="0.35">
      <c r="A35" t="str">
        <f t="shared" si="0"/>
        <v>Chinese2022/23</v>
      </c>
      <c r="B35" t="s">
        <v>46</v>
      </c>
      <c r="C35" t="s">
        <v>100</v>
      </c>
      <c r="D35">
        <v>41.780696448363592</v>
      </c>
      <c r="E35">
        <v>633</v>
      </c>
      <c r="F35">
        <v>0</v>
      </c>
      <c r="G35" t="s">
        <v>44</v>
      </c>
      <c r="I35" s="28" t="s">
        <v>71</v>
      </c>
      <c r="J35" s="27">
        <v>18</v>
      </c>
      <c r="K35">
        <v>41.780696448363592</v>
      </c>
      <c r="L35" t="b">
        <v>0</v>
      </c>
    </row>
    <row r="36" spans="1:12" x14ac:dyDescent="0.35">
      <c r="A36" t="str">
        <f t="shared" si="0"/>
        <v>Chinese2023/24</v>
      </c>
      <c r="B36" t="s">
        <v>46</v>
      </c>
      <c r="C36" t="s">
        <v>95</v>
      </c>
      <c r="D36">
        <v>41.760756381257167</v>
      </c>
      <c r="E36">
        <v>1202</v>
      </c>
      <c r="F36">
        <v>0</v>
      </c>
      <c r="G36" t="s">
        <v>44</v>
      </c>
      <c r="I36" s="28" t="s">
        <v>71</v>
      </c>
      <c r="J36" s="27">
        <v>18</v>
      </c>
      <c r="K36">
        <v>41.760756381257167</v>
      </c>
      <c r="L36" t="b">
        <v>0</v>
      </c>
    </row>
    <row r="37" spans="1:12" x14ac:dyDescent="0.35">
      <c r="A37" t="str">
        <f t="shared" si="0"/>
        <v>Chinese2024/25</v>
      </c>
      <c r="B37" t="s">
        <v>46</v>
      </c>
      <c r="C37" t="s">
        <v>96</v>
      </c>
      <c r="D37">
        <v>41.525761038663802</v>
      </c>
      <c r="E37">
        <v>549</v>
      </c>
      <c r="F37">
        <v>0</v>
      </c>
      <c r="G37" t="s">
        <v>44</v>
      </c>
      <c r="I37" s="28" t="s">
        <v>71</v>
      </c>
      <c r="J37" s="27">
        <v>18</v>
      </c>
      <c r="K37">
        <v>41.525761038663802</v>
      </c>
      <c r="L37" t="b">
        <v>0</v>
      </c>
    </row>
    <row r="38" spans="1:12" x14ac:dyDescent="0.35">
      <c r="A38" t="str">
        <f t="shared" si="0"/>
        <v>Gypsy2021/22</v>
      </c>
      <c r="B38" t="s">
        <v>60</v>
      </c>
      <c r="C38" t="s">
        <v>94</v>
      </c>
      <c r="D38">
        <v>-30.367196218986699</v>
      </c>
      <c r="E38">
        <v>269</v>
      </c>
      <c r="F38">
        <v>0</v>
      </c>
      <c r="G38" t="s">
        <v>44</v>
      </c>
      <c r="I38" s="28" t="s">
        <v>71</v>
      </c>
      <c r="J38" s="27">
        <v>4</v>
      </c>
      <c r="K38">
        <v>-30.367196218986699</v>
      </c>
      <c r="L38" t="b">
        <v>0</v>
      </c>
    </row>
    <row r="39" spans="1:12" x14ac:dyDescent="0.35">
      <c r="A39" t="str">
        <f t="shared" si="0"/>
        <v>Gypsy2022/23</v>
      </c>
      <c r="B39" t="s">
        <v>60</v>
      </c>
      <c r="C39" t="s">
        <v>100</v>
      </c>
      <c r="D39">
        <v>-29.84144165190283</v>
      </c>
      <c r="E39">
        <v>277</v>
      </c>
      <c r="F39">
        <v>0</v>
      </c>
      <c r="G39" t="s">
        <v>44</v>
      </c>
      <c r="I39" s="28" t="s">
        <v>71</v>
      </c>
      <c r="J39" s="27">
        <v>4</v>
      </c>
      <c r="K39">
        <v>-29.84144165190283</v>
      </c>
      <c r="L39" t="b">
        <v>0</v>
      </c>
    </row>
    <row r="40" spans="1:12" x14ac:dyDescent="0.35">
      <c r="A40" t="str">
        <f t="shared" si="0"/>
        <v>Gypsy2023/24</v>
      </c>
      <c r="B40" t="s">
        <v>60</v>
      </c>
      <c r="C40" t="s">
        <v>95</v>
      </c>
      <c r="D40">
        <v>-31.30526578921911</v>
      </c>
      <c r="E40">
        <v>642</v>
      </c>
      <c r="F40">
        <v>0</v>
      </c>
      <c r="G40" t="s">
        <v>44</v>
      </c>
      <c r="I40" s="28" t="s">
        <v>71</v>
      </c>
      <c r="J40" s="27">
        <v>4</v>
      </c>
      <c r="K40">
        <v>-31.30526578921911</v>
      </c>
      <c r="L40" t="b">
        <v>0</v>
      </c>
    </row>
    <row r="41" spans="1:12" x14ac:dyDescent="0.35">
      <c r="A41" t="str">
        <f t="shared" si="0"/>
        <v>Gypsy2024/25</v>
      </c>
      <c r="B41" t="s">
        <v>60</v>
      </c>
      <c r="C41" t="s">
        <v>96</v>
      </c>
      <c r="D41">
        <v>-22.24567158142176</v>
      </c>
      <c r="E41">
        <v>316</v>
      </c>
      <c r="F41">
        <v>0</v>
      </c>
      <c r="G41" t="s">
        <v>44</v>
      </c>
      <c r="I41" s="28" t="s">
        <v>71</v>
      </c>
      <c r="J41" s="27">
        <v>4</v>
      </c>
      <c r="K41">
        <v>-22.24567158142176</v>
      </c>
      <c r="L41" t="b">
        <v>0</v>
      </c>
    </row>
    <row r="42" spans="1:12" x14ac:dyDescent="0.35">
      <c r="A42" t="str">
        <f t="shared" si="0"/>
        <v>Indian2021/22</v>
      </c>
      <c r="B42" t="s">
        <v>53</v>
      </c>
      <c r="C42" t="s">
        <v>94</v>
      </c>
      <c r="D42">
        <v>19.309544626862479</v>
      </c>
      <c r="E42">
        <v>1641</v>
      </c>
      <c r="F42">
        <v>0</v>
      </c>
      <c r="G42" t="s">
        <v>44</v>
      </c>
      <c r="I42" s="28" t="s">
        <v>38</v>
      </c>
      <c r="J42" s="27">
        <v>11</v>
      </c>
      <c r="K42" t="s">
        <v>74</v>
      </c>
      <c r="L42" t="b">
        <v>0</v>
      </c>
    </row>
    <row r="43" spans="1:12" x14ac:dyDescent="0.35">
      <c r="A43" t="str">
        <f t="shared" si="0"/>
        <v>Indian2022/23</v>
      </c>
      <c r="B43" t="s">
        <v>53</v>
      </c>
      <c r="C43" t="s">
        <v>100</v>
      </c>
      <c r="D43">
        <v>15.73838473659656</v>
      </c>
      <c r="E43">
        <v>1898</v>
      </c>
      <c r="F43">
        <v>0</v>
      </c>
      <c r="G43" t="s">
        <v>44</v>
      </c>
      <c r="I43" s="28" t="s">
        <v>38</v>
      </c>
      <c r="J43" s="27">
        <v>11</v>
      </c>
      <c r="K43" t="s">
        <v>74</v>
      </c>
      <c r="L43" t="b">
        <v>0</v>
      </c>
    </row>
    <row r="44" spans="1:12" x14ac:dyDescent="0.35">
      <c r="A44" t="str">
        <f t="shared" si="0"/>
        <v>Indian2023/24</v>
      </c>
      <c r="B44" t="s">
        <v>53</v>
      </c>
      <c r="C44" t="s">
        <v>95</v>
      </c>
      <c r="D44">
        <v>11.233023018946581</v>
      </c>
      <c r="E44">
        <v>4384</v>
      </c>
      <c r="F44">
        <v>0</v>
      </c>
      <c r="G44" t="s">
        <v>44</v>
      </c>
      <c r="I44" s="28" t="s">
        <v>38</v>
      </c>
      <c r="J44" s="27">
        <v>11</v>
      </c>
      <c r="K44" t="s">
        <v>74</v>
      </c>
      <c r="L44" t="b">
        <v>0</v>
      </c>
    </row>
    <row r="45" spans="1:12" x14ac:dyDescent="0.35">
      <c r="A45" t="str">
        <f t="shared" si="0"/>
        <v>Indian2024/25</v>
      </c>
      <c r="B45" t="s">
        <v>53</v>
      </c>
      <c r="C45" t="s">
        <v>96</v>
      </c>
      <c r="D45">
        <v>9.3437230909496822</v>
      </c>
      <c r="E45">
        <v>2726</v>
      </c>
      <c r="F45">
        <v>0</v>
      </c>
      <c r="G45" t="s">
        <v>44</v>
      </c>
      <c r="I45" s="28" t="s">
        <v>38</v>
      </c>
      <c r="J45" s="27">
        <v>11</v>
      </c>
      <c r="K45" t="s">
        <v>74</v>
      </c>
      <c r="L45" t="b">
        <v>0</v>
      </c>
    </row>
    <row r="46" spans="1:12" x14ac:dyDescent="0.35">
      <c r="A46" t="str">
        <f t="shared" si="0"/>
        <v>Pakistani2021/22</v>
      </c>
      <c r="B46" t="s">
        <v>52</v>
      </c>
      <c r="C46" t="s">
        <v>94</v>
      </c>
      <c r="D46">
        <v>-2.973435948411288</v>
      </c>
      <c r="E46">
        <v>1885</v>
      </c>
      <c r="F46">
        <v>0</v>
      </c>
      <c r="G46" t="s">
        <v>44</v>
      </c>
      <c r="I46" s="28" t="s">
        <v>38</v>
      </c>
      <c r="J46" s="27">
        <v>12</v>
      </c>
      <c r="K46" t="s">
        <v>74</v>
      </c>
      <c r="L46" t="b">
        <v>0</v>
      </c>
    </row>
    <row r="47" spans="1:12" x14ac:dyDescent="0.35">
      <c r="A47" t="str">
        <f t="shared" si="0"/>
        <v>Pakistani2022/23</v>
      </c>
      <c r="B47" t="s">
        <v>52</v>
      </c>
      <c r="C47" t="s">
        <v>100</v>
      </c>
      <c r="D47">
        <v>0.65781733056765213</v>
      </c>
      <c r="E47">
        <v>1825</v>
      </c>
      <c r="F47">
        <v>0</v>
      </c>
      <c r="G47" t="s">
        <v>44</v>
      </c>
      <c r="I47" s="28" t="s">
        <v>38</v>
      </c>
      <c r="J47" s="27">
        <v>12</v>
      </c>
      <c r="K47" t="s">
        <v>74</v>
      </c>
      <c r="L47" t="b">
        <v>0</v>
      </c>
    </row>
    <row r="48" spans="1:12" x14ac:dyDescent="0.35">
      <c r="A48" t="str">
        <f t="shared" si="0"/>
        <v>Pakistani2023/24</v>
      </c>
      <c r="B48" t="s">
        <v>52</v>
      </c>
      <c r="C48" t="s">
        <v>95</v>
      </c>
      <c r="D48">
        <v>0.97752570609098077</v>
      </c>
      <c r="E48">
        <v>3582</v>
      </c>
      <c r="F48">
        <v>0</v>
      </c>
      <c r="G48" t="s">
        <v>44</v>
      </c>
      <c r="I48" s="28" t="s">
        <v>38</v>
      </c>
      <c r="J48" s="27">
        <v>12</v>
      </c>
      <c r="K48" t="s">
        <v>74</v>
      </c>
      <c r="L48" t="b">
        <v>0</v>
      </c>
    </row>
    <row r="49" spans="1:12" x14ac:dyDescent="0.35">
      <c r="A49" t="str">
        <f t="shared" si="0"/>
        <v>Pakistani2024/25</v>
      </c>
      <c r="B49" t="s">
        <v>52</v>
      </c>
      <c r="C49" t="s">
        <v>96</v>
      </c>
      <c r="D49">
        <v>0.97099734575631258</v>
      </c>
      <c r="E49">
        <v>1706</v>
      </c>
      <c r="F49">
        <v>0</v>
      </c>
      <c r="G49" t="s">
        <v>44</v>
      </c>
      <c r="I49" s="28" t="s">
        <v>38</v>
      </c>
      <c r="J49" s="27">
        <v>12</v>
      </c>
      <c r="K49" t="s">
        <v>74</v>
      </c>
      <c r="L49" t="b">
        <v>0</v>
      </c>
    </row>
    <row r="50" spans="1:12" x14ac:dyDescent="0.35">
      <c r="A50" t="str">
        <f t="shared" si="0"/>
        <v>Roma2021/22</v>
      </c>
      <c r="B50" t="s">
        <v>59</v>
      </c>
      <c r="C50" t="s">
        <v>94</v>
      </c>
      <c r="D50">
        <v>-42.708144413456779</v>
      </c>
      <c r="E50">
        <v>69</v>
      </c>
      <c r="F50">
        <v>0</v>
      </c>
      <c r="G50" t="s">
        <v>44</v>
      </c>
      <c r="I50" s="28" t="s">
        <v>71</v>
      </c>
      <c r="J50" s="27">
        <v>5</v>
      </c>
      <c r="K50">
        <v>-42.708144413456779</v>
      </c>
      <c r="L50" t="b">
        <v>0</v>
      </c>
    </row>
    <row r="51" spans="1:12" x14ac:dyDescent="0.35">
      <c r="A51" t="str">
        <f t="shared" si="0"/>
        <v>Roma2022/23</v>
      </c>
      <c r="B51" t="s">
        <v>59</v>
      </c>
      <c r="C51" t="s">
        <v>100</v>
      </c>
      <c r="D51">
        <v>-53.426861683510353</v>
      </c>
      <c r="E51">
        <v>98</v>
      </c>
      <c r="F51">
        <v>0</v>
      </c>
      <c r="G51" t="s">
        <v>44</v>
      </c>
      <c r="I51" s="28" t="s">
        <v>71</v>
      </c>
      <c r="J51" s="27">
        <v>5</v>
      </c>
      <c r="K51">
        <v>-53.426861683510353</v>
      </c>
      <c r="L51" t="b">
        <v>0</v>
      </c>
    </row>
    <row r="52" spans="1:12" x14ac:dyDescent="0.35">
      <c r="A52" t="str">
        <f t="shared" si="0"/>
        <v>Roma2023/24</v>
      </c>
      <c r="B52" t="s">
        <v>59</v>
      </c>
      <c r="C52" t="s">
        <v>95</v>
      </c>
      <c r="D52">
        <v>-56.098098732745797</v>
      </c>
      <c r="E52">
        <v>180</v>
      </c>
      <c r="F52">
        <v>0</v>
      </c>
      <c r="G52" t="s">
        <v>44</v>
      </c>
      <c r="I52" s="28" t="s">
        <v>71</v>
      </c>
      <c r="J52" s="27">
        <v>5</v>
      </c>
      <c r="K52">
        <v>-56.098098732745797</v>
      </c>
      <c r="L52" t="b">
        <v>0</v>
      </c>
    </row>
    <row r="53" spans="1:12" x14ac:dyDescent="0.35">
      <c r="A53" t="str">
        <f t="shared" si="0"/>
        <v>Roma2024/25</v>
      </c>
      <c r="B53" t="s">
        <v>59</v>
      </c>
      <c r="C53" t="s">
        <v>96</v>
      </c>
      <c r="D53">
        <v>-61.373741780918657</v>
      </c>
      <c r="E53">
        <v>86</v>
      </c>
      <c r="F53">
        <v>0</v>
      </c>
      <c r="G53" t="s">
        <v>44</v>
      </c>
      <c r="I53" s="28" t="s">
        <v>71</v>
      </c>
      <c r="J53" s="27">
        <v>5</v>
      </c>
      <c r="K53">
        <v>-61.373741780918657</v>
      </c>
      <c r="L53" t="b">
        <v>0</v>
      </c>
    </row>
    <row r="54" spans="1:12" x14ac:dyDescent="0.35">
      <c r="A54" t="str">
        <f t="shared" si="0"/>
        <v>Traveller2021/22</v>
      </c>
      <c r="B54" t="s">
        <v>61</v>
      </c>
      <c r="C54" t="s">
        <v>94</v>
      </c>
      <c r="D54">
        <v>-30.925593747427371</v>
      </c>
      <c r="E54">
        <v>177</v>
      </c>
      <c r="F54">
        <v>0</v>
      </c>
      <c r="G54" t="s">
        <v>44</v>
      </c>
      <c r="I54" s="28" t="s">
        <v>71</v>
      </c>
      <c r="J54" s="27">
        <v>2</v>
      </c>
      <c r="K54">
        <v>-30.925593747427371</v>
      </c>
      <c r="L54" t="b">
        <v>0</v>
      </c>
    </row>
    <row r="55" spans="1:12" x14ac:dyDescent="0.35">
      <c r="A55" t="str">
        <f t="shared" si="0"/>
        <v>Traveller2022/23</v>
      </c>
      <c r="B55" t="s">
        <v>61</v>
      </c>
      <c r="C55" t="s">
        <v>100</v>
      </c>
      <c r="D55">
        <v>-29.379147673748381</v>
      </c>
      <c r="E55">
        <v>193</v>
      </c>
      <c r="F55">
        <v>0</v>
      </c>
      <c r="G55" t="s">
        <v>44</v>
      </c>
      <c r="I55" s="28" t="s">
        <v>71</v>
      </c>
      <c r="J55" s="27">
        <v>2</v>
      </c>
      <c r="K55">
        <v>-29.379147673748381</v>
      </c>
      <c r="L55" t="b">
        <v>0</v>
      </c>
    </row>
    <row r="56" spans="1:12" x14ac:dyDescent="0.35">
      <c r="A56" t="str">
        <f t="shared" si="0"/>
        <v>Traveller2023/24</v>
      </c>
      <c r="B56" t="s">
        <v>61</v>
      </c>
      <c r="C56" t="s">
        <v>95</v>
      </c>
      <c r="D56">
        <v>-21.020568371602721</v>
      </c>
      <c r="E56">
        <v>446</v>
      </c>
      <c r="F56">
        <v>0</v>
      </c>
      <c r="G56" t="s">
        <v>44</v>
      </c>
      <c r="I56" s="28" t="s">
        <v>71</v>
      </c>
      <c r="J56" s="27">
        <v>2</v>
      </c>
      <c r="K56">
        <v>-21.020568371602721</v>
      </c>
      <c r="L56" t="b">
        <v>0</v>
      </c>
    </row>
    <row r="57" spans="1:12" x14ac:dyDescent="0.35">
      <c r="A57" t="str">
        <f t="shared" si="0"/>
        <v>Traveller2024/25</v>
      </c>
      <c r="B57" t="s">
        <v>61</v>
      </c>
      <c r="C57" t="s">
        <v>96</v>
      </c>
      <c r="D57">
        <v>-22.70994390197183</v>
      </c>
      <c r="E57">
        <v>279</v>
      </c>
      <c r="F57">
        <v>0</v>
      </c>
      <c r="G57" t="s">
        <v>44</v>
      </c>
      <c r="I57" s="28" t="s">
        <v>71</v>
      </c>
      <c r="J57" s="27">
        <v>2</v>
      </c>
      <c r="K57">
        <v>-22.70994390197183</v>
      </c>
      <c r="L57" t="b">
        <v>0</v>
      </c>
    </row>
    <row r="58" spans="1:12" x14ac:dyDescent="0.35">
      <c r="A58" t="str">
        <f t="shared" si="0"/>
        <v>Unknown or not stated2021/22</v>
      </c>
      <c r="B58" t="s">
        <v>43</v>
      </c>
      <c r="C58" t="s">
        <v>94</v>
      </c>
      <c r="D58">
        <v>-1.061320131604091</v>
      </c>
      <c r="E58">
        <v>1413</v>
      </c>
      <c r="F58">
        <v>0</v>
      </c>
      <c r="G58" t="s">
        <v>44</v>
      </c>
      <c r="I58" s="28" t="s">
        <v>71</v>
      </c>
      <c r="J58" s="27">
        <v>21</v>
      </c>
      <c r="K58">
        <v>-1.061320131604091</v>
      </c>
      <c r="L58" t="b">
        <v>0</v>
      </c>
    </row>
    <row r="59" spans="1:12" x14ac:dyDescent="0.35">
      <c r="A59" t="str">
        <f t="shared" si="0"/>
        <v>Unknown or not stated2022/23</v>
      </c>
      <c r="B59" t="s">
        <v>43</v>
      </c>
      <c r="C59" t="s">
        <v>100</v>
      </c>
      <c r="D59">
        <v>1.2214561386217879</v>
      </c>
      <c r="E59">
        <v>1456</v>
      </c>
      <c r="F59">
        <v>0</v>
      </c>
      <c r="G59" t="s">
        <v>44</v>
      </c>
      <c r="I59" t="s">
        <v>71</v>
      </c>
      <c r="J59">
        <v>21</v>
      </c>
      <c r="K59">
        <v>1.2214561386217879</v>
      </c>
    </row>
    <row r="60" spans="1:12" x14ac:dyDescent="0.35">
      <c r="A60" t="str">
        <f t="shared" si="0"/>
        <v>Unknown or not stated2023/24</v>
      </c>
      <c r="B60" t="s">
        <v>43</v>
      </c>
      <c r="C60" t="s">
        <v>95</v>
      </c>
      <c r="D60">
        <v>4.1253744626822</v>
      </c>
      <c r="E60">
        <v>2906</v>
      </c>
      <c r="F60">
        <v>0</v>
      </c>
      <c r="G60" t="s">
        <v>44</v>
      </c>
      <c r="I60" t="s">
        <v>71</v>
      </c>
      <c r="J60">
        <v>21</v>
      </c>
      <c r="K60">
        <v>4.1253744626822</v>
      </c>
    </row>
    <row r="61" spans="1:12" x14ac:dyDescent="0.35">
      <c r="A61" t="str">
        <f t="shared" si="0"/>
        <v>Unknown or not stated2024/25</v>
      </c>
      <c r="B61" t="s">
        <v>43</v>
      </c>
      <c r="C61" t="s">
        <v>96</v>
      </c>
      <c r="D61">
        <v>1.484448379405281</v>
      </c>
      <c r="E61">
        <v>1534</v>
      </c>
      <c r="F61">
        <v>0</v>
      </c>
      <c r="G61" t="s">
        <v>44</v>
      </c>
      <c r="I61" t="s">
        <v>71</v>
      </c>
      <c r="J61">
        <v>21</v>
      </c>
      <c r="K61">
        <v>1.484448379405281</v>
      </c>
    </row>
    <row r="62" spans="1:12" x14ac:dyDescent="0.35">
      <c r="A62" t="str">
        <f t="shared" si="0"/>
        <v>White British2021/22</v>
      </c>
      <c r="B62" t="s">
        <v>62</v>
      </c>
      <c r="C62" t="s">
        <v>94</v>
      </c>
      <c r="D62">
        <v>-0.1981955153920201</v>
      </c>
      <c r="E62">
        <v>209301</v>
      </c>
      <c r="F62">
        <v>0</v>
      </c>
      <c r="G62" t="s">
        <v>44</v>
      </c>
      <c r="I62" t="s">
        <v>71</v>
      </c>
      <c r="J62">
        <v>1</v>
      </c>
      <c r="K62">
        <v>-0.1981955153920201</v>
      </c>
    </row>
    <row r="63" spans="1:12" x14ac:dyDescent="0.35">
      <c r="A63" t="str">
        <f t="shared" si="0"/>
        <v>White British2022/23</v>
      </c>
      <c r="B63" t="s">
        <v>62</v>
      </c>
      <c r="C63" t="s">
        <v>100</v>
      </c>
      <c r="D63">
        <v>0</v>
      </c>
      <c r="E63">
        <v>209560</v>
      </c>
      <c r="F63">
        <v>0</v>
      </c>
      <c r="G63" t="s">
        <v>44</v>
      </c>
      <c r="I63" t="s">
        <v>71</v>
      </c>
      <c r="J63">
        <v>1</v>
      </c>
      <c r="K63">
        <v>0</v>
      </c>
    </row>
    <row r="64" spans="1:12" x14ac:dyDescent="0.35">
      <c r="A64" t="str">
        <f t="shared" si="0"/>
        <v>White British2023/24</v>
      </c>
      <c r="B64" t="s">
        <v>62</v>
      </c>
      <c r="C64" t="s">
        <v>95</v>
      </c>
      <c r="D64">
        <v>1.706383509370426</v>
      </c>
      <c r="E64">
        <v>402001</v>
      </c>
      <c r="F64">
        <v>0</v>
      </c>
      <c r="G64" t="s">
        <v>44</v>
      </c>
      <c r="I64" t="s">
        <v>71</v>
      </c>
      <c r="J64">
        <v>1</v>
      </c>
      <c r="K64">
        <v>1.706383509370426</v>
      </c>
    </row>
    <row r="65" spans="1:11" x14ac:dyDescent="0.35">
      <c r="A65" t="str">
        <f t="shared" si="0"/>
        <v>White British2024/25</v>
      </c>
      <c r="B65" t="s">
        <v>62</v>
      </c>
      <c r="C65" t="s">
        <v>96</v>
      </c>
      <c r="D65">
        <v>2.108818491907948</v>
      </c>
      <c r="E65">
        <v>197532</v>
      </c>
      <c r="F65">
        <v>0</v>
      </c>
      <c r="G65" t="s">
        <v>44</v>
      </c>
      <c r="I65" t="s">
        <v>71</v>
      </c>
      <c r="J65">
        <v>1</v>
      </c>
      <c r="K65">
        <v>2.108818491907948</v>
      </c>
    </row>
    <row r="66" spans="1:11" x14ac:dyDescent="0.35">
      <c r="A66" t="str">
        <f t="shared" si="0"/>
        <v>White and Asian2021/22</v>
      </c>
      <c r="B66" t="s">
        <v>55</v>
      </c>
      <c r="C66" t="s">
        <v>94</v>
      </c>
      <c r="D66">
        <v>10.021836510518069</v>
      </c>
      <c r="E66">
        <v>1813</v>
      </c>
      <c r="F66">
        <v>0</v>
      </c>
      <c r="G66" t="s">
        <v>44</v>
      </c>
      <c r="I66" t="s">
        <v>71</v>
      </c>
      <c r="J66">
        <v>9</v>
      </c>
      <c r="K66">
        <v>10.021836510518069</v>
      </c>
    </row>
    <row r="67" spans="1:11" x14ac:dyDescent="0.35">
      <c r="A67" t="str">
        <f t="shared" ref="A67:A77" si="1">B67&amp;LEFT(C67,4)&amp;"/"&amp;RIGHT(C67,2)</f>
        <v>White and Asian2022/23</v>
      </c>
      <c r="B67" t="s">
        <v>55</v>
      </c>
      <c r="C67" t="s">
        <v>100</v>
      </c>
      <c r="D67">
        <v>13.253918346809829</v>
      </c>
      <c r="E67">
        <v>1862</v>
      </c>
      <c r="F67">
        <v>0</v>
      </c>
      <c r="G67" t="s">
        <v>44</v>
      </c>
      <c r="I67" t="s">
        <v>71</v>
      </c>
      <c r="J67">
        <v>9</v>
      </c>
      <c r="K67">
        <v>13.253918346809829</v>
      </c>
    </row>
    <row r="68" spans="1:11" x14ac:dyDescent="0.35">
      <c r="A68" t="str">
        <f t="shared" si="1"/>
        <v>White and Asian2023/24</v>
      </c>
      <c r="B68" t="s">
        <v>55</v>
      </c>
      <c r="C68" t="s">
        <v>95</v>
      </c>
      <c r="D68">
        <v>15.18804169370838</v>
      </c>
      <c r="E68">
        <v>3787</v>
      </c>
      <c r="F68">
        <v>0</v>
      </c>
      <c r="G68" t="s">
        <v>44</v>
      </c>
      <c r="I68" t="s">
        <v>71</v>
      </c>
      <c r="J68">
        <v>9</v>
      </c>
      <c r="K68">
        <v>15.18804169370838</v>
      </c>
    </row>
    <row r="69" spans="1:11" x14ac:dyDescent="0.35">
      <c r="A69" t="str">
        <f t="shared" si="1"/>
        <v>White and Asian2024/25</v>
      </c>
      <c r="B69" t="s">
        <v>55</v>
      </c>
      <c r="C69" t="s">
        <v>96</v>
      </c>
      <c r="D69">
        <v>16.638419840797521</v>
      </c>
      <c r="E69">
        <v>1917</v>
      </c>
      <c r="F69">
        <v>0</v>
      </c>
      <c r="G69" t="s">
        <v>44</v>
      </c>
      <c r="I69" t="s">
        <v>71</v>
      </c>
      <c r="J69">
        <v>9</v>
      </c>
      <c r="K69">
        <v>16.638419840797521</v>
      </c>
    </row>
    <row r="70" spans="1:11" x14ac:dyDescent="0.35">
      <c r="A70" t="str">
        <f t="shared" si="1"/>
        <v>White and Black African2021/22</v>
      </c>
      <c r="B70" t="s">
        <v>56</v>
      </c>
      <c r="C70" t="s">
        <v>94</v>
      </c>
      <c r="D70">
        <v>0.91494134002764504</v>
      </c>
      <c r="E70">
        <v>1345</v>
      </c>
      <c r="F70">
        <v>0</v>
      </c>
      <c r="G70" t="s">
        <v>44</v>
      </c>
      <c r="I70" t="s">
        <v>38</v>
      </c>
      <c r="J70">
        <v>8</v>
      </c>
      <c r="K70" t="s">
        <v>74</v>
      </c>
    </row>
    <row r="71" spans="1:11" x14ac:dyDescent="0.35">
      <c r="A71" t="str">
        <f t="shared" si="1"/>
        <v>White and Black African2022/23</v>
      </c>
      <c r="B71" t="s">
        <v>56</v>
      </c>
      <c r="C71" t="s">
        <v>100</v>
      </c>
      <c r="D71">
        <v>-1.571504965214954</v>
      </c>
      <c r="E71">
        <v>1388</v>
      </c>
      <c r="F71">
        <v>0</v>
      </c>
      <c r="G71" t="s">
        <v>44</v>
      </c>
      <c r="I71" t="s">
        <v>38</v>
      </c>
      <c r="J71">
        <v>8</v>
      </c>
      <c r="K71" t="s">
        <v>74</v>
      </c>
    </row>
    <row r="72" spans="1:11" x14ac:dyDescent="0.35">
      <c r="A72" t="str">
        <f t="shared" si="1"/>
        <v>White and Black African2023/24</v>
      </c>
      <c r="B72" t="s">
        <v>56</v>
      </c>
      <c r="C72" t="s">
        <v>95</v>
      </c>
      <c r="D72">
        <v>1.5813447542222021</v>
      </c>
      <c r="E72">
        <v>2778</v>
      </c>
      <c r="F72">
        <v>0</v>
      </c>
      <c r="G72" t="s">
        <v>44</v>
      </c>
      <c r="I72" t="s">
        <v>38</v>
      </c>
      <c r="J72">
        <v>8</v>
      </c>
      <c r="K72" t="s">
        <v>74</v>
      </c>
    </row>
    <row r="73" spans="1:11" x14ac:dyDescent="0.35">
      <c r="A73" t="str">
        <f t="shared" si="1"/>
        <v>White and Black African2024/25</v>
      </c>
      <c r="B73" t="s">
        <v>56</v>
      </c>
      <c r="C73" t="s">
        <v>96</v>
      </c>
      <c r="D73">
        <v>3.920589145931622</v>
      </c>
      <c r="E73">
        <v>1418</v>
      </c>
      <c r="F73">
        <v>0</v>
      </c>
      <c r="G73" t="s">
        <v>44</v>
      </c>
      <c r="I73" t="s">
        <v>38</v>
      </c>
      <c r="J73">
        <v>8</v>
      </c>
      <c r="K73" t="s">
        <v>74</v>
      </c>
    </row>
    <row r="74" spans="1:11" x14ac:dyDescent="0.35">
      <c r="A74" t="str">
        <f t="shared" si="1"/>
        <v>White and Black Caribbean2021/22</v>
      </c>
      <c r="B74" t="s">
        <v>57</v>
      </c>
      <c r="C74" t="s">
        <v>94</v>
      </c>
      <c r="D74">
        <v>-7.7600585867838729</v>
      </c>
      <c r="E74">
        <v>1588</v>
      </c>
      <c r="F74">
        <v>0</v>
      </c>
      <c r="G74" t="s">
        <v>44</v>
      </c>
      <c r="I74" t="s">
        <v>71</v>
      </c>
      <c r="J74">
        <v>7</v>
      </c>
      <c r="K74">
        <v>-7.7600585867838729</v>
      </c>
    </row>
    <row r="75" spans="1:11" x14ac:dyDescent="0.35">
      <c r="A75" t="str">
        <f t="shared" si="1"/>
        <v>White and Black Caribbean2022/23</v>
      </c>
      <c r="B75" t="s">
        <v>57</v>
      </c>
      <c r="C75" t="s">
        <v>100</v>
      </c>
      <c r="D75">
        <v>-7.3842536067283184</v>
      </c>
      <c r="E75">
        <v>1678</v>
      </c>
      <c r="F75">
        <v>0</v>
      </c>
      <c r="G75" t="s">
        <v>44</v>
      </c>
      <c r="I75" t="s">
        <v>71</v>
      </c>
      <c r="J75">
        <v>7</v>
      </c>
      <c r="K75">
        <v>-7.3842536067283184</v>
      </c>
    </row>
    <row r="76" spans="1:11" x14ac:dyDescent="0.35">
      <c r="A76" t="str">
        <f t="shared" si="1"/>
        <v>White and Black Caribbean2023/24</v>
      </c>
      <c r="B76" t="s">
        <v>57</v>
      </c>
      <c r="C76" t="s">
        <v>95</v>
      </c>
      <c r="D76">
        <v>-5.9855218357897186</v>
      </c>
      <c r="E76">
        <v>3208</v>
      </c>
      <c r="F76">
        <v>0</v>
      </c>
      <c r="G76" t="s">
        <v>44</v>
      </c>
      <c r="I76" t="s">
        <v>71</v>
      </c>
      <c r="J76">
        <v>7</v>
      </c>
      <c r="K76">
        <v>-5.9855218357897186</v>
      </c>
    </row>
    <row r="77" spans="1:11" x14ac:dyDescent="0.35">
      <c r="A77" t="str">
        <f t="shared" si="1"/>
        <v>White and Black Caribbean2024/25</v>
      </c>
      <c r="B77" t="s">
        <v>57</v>
      </c>
      <c r="C77" t="s">
        <v>96</v>
      </c>
      <c r="D77">
        <v>-4.1871795057727752</v>
      </c>
      <c r="E77">
        <v>1600</v>
      </c>
      <c r="F77">
        <v>0</v>
      </c>
      <c r="G77" t="s">
        <v>44</v>
      </c>
      <c r="I77" t="s">
        <v>71</v>
      </c>
      <c r="J77">
        <v>7</v>
      </c>
      <c r="K77">
        <v>-4.1871795057727752</v>
      </c>
    </row>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50148-0247-46CD-AC41-43CA981BE8FF}">
  <sheetPr>
    <tabColor rgb="FF92D050"/>
  </sheetPr>
  <dimension ref="A1:E22"/>
  <sheetViews>
    <sheetView topLeftCell="A5" workbookViewId="0">
      <selection activeCell="A22" sqref="A22"/>
    </sheetView>
  </sheetViews>
  <sheetFormatPr defaultRowHeight="15.5" x14ac:dyDescent="0.35"/>
  <cols>
    <col min="1" max="1" width="27.61328125" style="3" customWidth="1"/>
    <col min="2" max="3" width="8.921875" style="3" customWidth="1"/>
    <col min="4" max="16384" width="9.23046875" style="3"/>
  </cols>
  <sheetData>
    <row r="1" spans="1:5" ht="19" x14ac:dyDescent="0.4">
      <c r="A1" s="2" t="s">
        <v>129</v>
      </c>
    </row>
    <row r="2" spans="1:5" x14ac:dyDescent="0.35">
      <c r="A2" s="3" t="s">
        <v>3</v>
      </c>
    </row>
    <row r="3" spans="1:5" x14ac:dyDescent="0.35">
      <c r="A3" s="4" t="s">
        <v>66</v>
      </c>
      <c r="B3" s="5" t="s">
        <v>6</v>
      </c>
      <c r="C3" s="5" t="s">
        <v>7</v>
      </c>
      <c r="D3" s="23" t="s">
        <v>35</v>
      </c>
      <c r="E3" s="23" t="s">
        <v>91</v>
      </c>
    </row>
    <row r="4" spans="1:5" x14ac:dyDescent="0.35">
      <c r="A4" s="3" t="s">
        <v>62</v>
      </c>
      <c r="B4" s="24">
        <f t="shared" ref="B4:E22" si="0">VLOOKUP($A4&amp;B$3,nrpa_data_ethnicity,11,FALSE)</f>
        <v>-0.1981955153920201</v>
      </c>
      <c r="C4" s="24">
        <f t="shared" si="0"/>
        <v>0</v>
      </c>
      <c r="D4" s="24">
        <f t="shared" si="0"/>
        <v>1.706383509370426</v>
      </c>
      <c r="E4" s="24">
        <f t="shared" si="0"/>
        <v>2.108818491907948</v>
      </c>
    </row>
    <row r="5" spans="1:5" x14ac:dyDescent="0.35">
      <c r="A5" s="3" t="s">
        <v>61</v>
      </c>
      <c r="B5" s="24">
        <f t="shared" si="0"/>
        <v>-30.925593747427371</v>
      </c>
      <c r="C5" s="24">
        <f t="shared" si="0"/>
        <v>-29.379147673748381</v>
      </c>
      <c r="D5" s="24">
        <f t="shared" si="0"/>
        <v>-21.020568371602721</v>
      </c>
      <c r="E5" s="24">
        <f t="shared" si="0"/>
        <v>-22.70994390197183</v>
      </c>
    </row>
    <row r="6" spans="1:5" x14ac:dyDescent="0.35">
      <c r="A6" s="3" t="s">
        <v>60</v>
      </c>
      <c r="B6" s="24">
        <f t="shared" si="0"/>
        <v>-30.367196218986699</v>
      </c>
      <c r="C6" s="24">
        <f t="shared" si="0"/>
        <v>-29.84144165190283</v>
      </c>
      <c r="D6" s="24">
        <f t="shared" si="0"/>
        <v>-31.30526578921911</v>
      </c>
      <c r="E6" s="24">
        <f t="shared" si="0"/>
        <v>-22.24567158142176</v>
      </c>
    </row>
    <row r="7" spans="1:5" x14ac:dyDescent="0.35">
      <c r="A7" s="3" t="s">
        <v>59</v>
      </c>
      <c r="B7" s="24">
        <f t="shared" si="0"/>
        <v>-42.708144413456779</v>
      </c>
      <c r="C7" s="24">
        <f t="shared" si="0"/>
        <v>-53.426861683510353</v>
      </c>
      <c r="D7" s="24">
        <f t="shared" si="0"/>
        <v>-56.098098732745797</v>
      </c>
      <c r="E7" s="24">
        <f t="shared" si="0"/>
        <v>-61.373741780918657</v>
      </c>
    </row>
    <row r="8" spans="1:5" x14ac:dyDescent="0.35">
      <c r="A8" s="3" t="s">
        <v>58</v>
      </c>
      <c r="B8" s="24">
        <f t="shared" si="0"/>
        <v>3.3117855557881808</v>
      </c>
      <c r="C8" s="24">
        <f t="shared" si="0"/>
        <v>3.9173496167264159</v>
      </c>
      <c r="D8" s="24">
        <f t="shared" si="0"/>
        <v>6.0284740250740203</v>
      </c>
      <c r="E8" s="24">
        <f t="shared" si="0"/>
        <v>6.0070204786493866</v>
      </c>
    </row>
    <row r="9" spans="1:5" x14ac:dyDescent="0.35">
      <c r="A9" s="3" t="s">
        <v>57</v>
      </c>
      <c r="B9" s="24">
        <f t="shared" si="0"/>
        <v>-7.7600585867838729</v>
      </c>
      <c r="C9" s="24">
        <f t="shared" si="0"/>
        <v>-7.3842536067283184</v>
      </c>
      <c r="D9" s="24">
        <f t="shared" si="0"/>
        <v>-5.9855218357897186</v>
      </c>
      <c r="E9" s="24">
        <f t="shared" si="0"/>
        <v>-4.1871795057727752</v>
      </c>
    </row>
    <row r="10" spans="1:5" x14ac:dyDescent="0.35">
      <c r="A10" s="3" t="s">
        <v>56</v>
      </c>
      <c r="B10" s="24" t="str">
        <f t="shared" si="0"/>
        <v>[ns]</v>
      </c>
      <c r="C10" s="24" t="str">
        <f t="shared" si="0"/>
        <v>[ns]</v>
      </c>
      <c r="D10" s="24" t="str">
        <f t="shared" si="0"/>
        <v>[ns]</v>
      </c>
      <c r="E10" s="24" t="str">
        <f t="shared" si="0"/>
        <v>[ns]</v>
      </c>
    </row>
    <row r="11" spans="1:5" x14ac:dyDescent="0.35">
      <c r="A11" t="s">
        <v>55</v>
      </c>
      <c r="B11" s="24">
        <f t="shared" si="0"/>
        <v>10.021836510518069</v>
      </c>
      <c r="C11" s="24">
        <f t="shared" si="0"/>
        <v>13.253918346809829</v>
      </c>
      <c r="D11" s="24">
        <f t="shared" si="0"/>
        <v>15.18804169370838</v>
      </c>
      <c r="E11" s="24">
        <f t="shared" si="0"/>
        <v>16.638419840797521</v>
      </c>
    </row>
    <row r="12" spans="1:5" x14ac:dyDescent="0.35">
      <c r="A12" t="s">
        <v>67</v>
      </c>
      <c r="B12" s="24">
        <f t="shared" si="0"/>
        <v>9.746130367112384</v>
      </c>
      <c r="C12" s="24">
        <f t="shared" si="0"/>
        <v>10.340246744429811</v>
      </c>
      <c r="D12" s="24">
        <f t="shared" si="0"/>
        <v>10.94791031021683</v>
      </c>
      <c r="E12" s="24">
        <f t="shared" si="0"/>
        <v>11.808047640789461</v>
      </c>
    </row>
    <row r="13" spans="1:5" x14ac:dyDescent="0.35">
      <c r="A13" t="s">
        <v>53</v>
      </c>
      <c r="B13" s="24" t="str">
        <f t="shared" si="0"/>
        <v>[ns]</v>
      </c>
      <c r="C13" s="24" t="str">
        <f t="shared" si="0"/>
        <v>[ns]</v>
      </c>
      <c r="D13" s="24" t="str">
        <f t="shared" si="0"/>
        <v>[ns]</v>
      </c>
      <c r="E13" s="24" t="str">
        <f t="shared" si="0"/>
        <v>[ns]</v>
      </c>
    </row>
    <row r="14" spans="1:5" x14ac:dyDescent="0.35">
      <c r="A14" t="s">
        <v>52</v>
      </c>
      <c r="B14" s="24" t="str">
        <f t="shared" si="0"/>
        <v>[ns]</v>
      </c>
      <c r="C14" s="24" t="str">
        <f t="shared" si="0"/>
        <v>[ns]</v>
      </c>
      <c r="D14" s="24" t="str">
        <f t="shared" si="0"/>
        <v>[ns]</v>
      </c>
      <c r="E14" s="24" t="str">
        <f t="shared" si="0"/>
        <v>[ns]</v>
      </c>
    </row>
    <row r="15" spans="1:5" x14ac:dyDescent="0.35">
      <c r="A15" t="s">
        <v>51</v>
      </c>
      <c r="B15" s="24" t="str">
        <f t="shared" si="0"/>
        <v>[ns]</v>
      </c>
      <c r="C15" s="24" t="str">
        <f t="shared" si="0"/>
        <v>[ns]</v>
      </c>
      <c r="D15" s="24" t="str">
        <f t="shared" si="0"/>
        <v>[ns]</v>
      </c>
      <c r="E15" s="24" t="str">
        <f t="shared" si="0"/>
        <v>[ns]</v>
      </c>
    </row>
    <row r="16" spans="1:5" x14ac:dyDescent="0.35">
      <c r="A16" t="s">
        <v>50</v>
      </c>
      <c r="B16" s="24" t="str">
        <f t="shared" si="0"/>
        <v>[ns]</v>
      </c>
      <c r="C16" s="24" t="str">
        <f t="shared" si="0"/>
        <v>[ns]</v>
      </c>
      <c r="D16" s="24" t="str">
        <f t="shared" si="0"/>
        <v>[ns]</v>
      </c>
      <c r="E16" s="24" t="str">
        <f t="shared" si="0"/>
        <v>[ns]</v>
      </c>
    </row>
    <row r="17" spans="1:5" x14ac:dyDescent="0.35">
      <c r="A17" t="s">
        <v>49</v>
      </c>
      <c r="B17" s="24" t="str">
        <f t="shared" si="0"/>
        <v>[ns]</v>
      </c>
      <c r="C17" s="24" t="str">
        <f t="shared" si="0"/>
        <v>[ns]</v>
      </c>
      <c r="D17" s="24" t="str">
        <f t="shared" si="0"/>
        <v>[ns]</v>
      </c>
      <c r="E17" s="24" t="str">
        <f t="shared" si="0"/>
        <v>[ns]</v>
      </c>
    </row>
    <row r="18" spans="1:5" x14ac:dyDescent="0.35">
      <c r="A18" t="s">
        <v>48</v>
      </c>
      <c r="B18" s="24">
        <f t="shared" si="0"/>
        <v>-5.5157456891733707</v>
      </c>
      <c r="C18" s="24">
        <f t="shared" si="0"/>
        <v>-2.4450738060176578</v>
      </c>
      <c r="D18" s="24">
        <f t="shared" si="0"/>
        <v>-1.161072916816041</v>
      </c>
      <c r="E18" s="24">
        <f t="shared" si="0"/>
        <v>-0.31871196015669112</v>
      </c>
    </row>
    <row r="19" spans="1:5" x14ac:dyDescent="0.35">
      <c r="A19" t="s">
        <v>47</v>
      </c>
      <c r="B19" s="24" t="str">
        <f t="shared" si="0"/>
        <v>[ns]</v>
      </c>
      <c r="C19" s="24" t="str">
        <f t="shared" si="0"/>
        <v>[ns]</v>
      </c>
      <c r="D19" s="24" t="str">
        <f t="shared" si="0"/>
        <v>[ns]</v>
      </c>
      <c r="E19" s="24" t="str">
        <f t="shared" si="0"/>
        <v>[ns]</v>
      </c>
    </row>
    <row r="20" spans="1:5" x14ac:dyDescent="0.35">
      <c r="A20" t="s">
        <v>46</v>
      </c>
      <c r="B20" s="24">
        <f t="shared" si="0"/>
        <v>37.556330678680787</v>
      </c>
      <c r="C20" s="24">
        <f t="shared" si="0"/>
        <v>41.780696448363592</v>
      </c>
      <c r="D20" s="24">
        <f t="shared" si="0"/>
        <v>41.760756381257167</v>
      </c>
      <c r="E20" s="24">
        <f t="shared" si="0"/>
        <v>41.525761038663802</v>
      </c>
    </row>
    <row r="21" spans="1:5" x14ac:dyDescent="0.35">
      <c r="A21" t="s">
        <v>45</v>
      </c>
      <c r="B21" s="24">
        <f t="shared" si="0"/>
        <v>-1.1452731481308931</v>
      </c>
      <c r="C21" s="24">
        <f t="shared" si="0"/>
        <v>-1.155123965718069</v>
      </c>
      <c r="D21" s="24">
        <f t="shared" si="0"/>
        <v>1.1023805997465499</v>
      </c>
      <c r="E21" s="24">
        <f t="shared" si="0"/>
        <v>1.5434573803840981</v>
      </c>
    </row>
    <row r="22" spans="1:5" x14ac:dyDescent="0.35">
      <c r="A22" t="s">
        <v>43</v>
      </c>
      <c r="B22" s="24">
        <f t="shared" si="0"/>
        <v>-1.061320131604091</v>
      </c>
      <c r="C22" s="24">
        <f t="shared" si="0"/>
        <v>1.2214561386217879</v>
      </c>
      <c r="D22" s="24">
        <f t="shared" si="0"/>
        <v>4.1253744626822</v>
      </c>
      <c r="E22" s="24">
        <f t="shared" si="0"/>
        <v>1.484448379405281</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4100A-10E2-460D-A0A0-5B2A48F00122}">
  <sheetPr>
    <tabColor rgb="FF92D050"/>
  </sheetPr>
  <dimension ref="A1:F11"/>
  <sheetViews>
    <sheetView workbookViewId="0"/>
  </sheetViews>
  <sheetFormatPr defaultRowHeight="15.5" x14ac:dyDescent="0.35"/>
  <cols>
    <col min="1" max="1" width="11.23046875" style="3" customWidth="1"/>
    <col min="2" max="4" width="8.921875" style="3" customWidth="1"/>
    <col min="5" max="16384" width="9.23046875" style="3"/>
  </cols>
  <sheetData>
    <row r="1" spans="1:6" ht="19" x14ac:dyDescent="0.4">
      <c r="A1" s="2" t="s">
        <v>92</v>
      </c>
    </row>
    <row r="2" spans="1:6" x14ac:dyDescent="0.35">
      <c r="A2" s="3" t="s">
        <v>3</v>
      </c>
    </row>
    <row r="3" spans="1:6" x14ac:dyDescent="0.35">
      <c r="A3" s="4" t="s">
        <v>4</v>
      </c>
      <c r="B3" s="5" t="s">
        <v>8</v>
      </c>
      <c r="C3" s="5" t="s">
        <v>5</v>
      </c>
      <c r="D3" s="5" t="s">
        <v>6</v>
      </c>
      <c r="E3" s="23" t="s">
        <v>35</v>
      </c>
      <c r="F3" s="23" t="s">
        <v>91</v>
      </c>
    </row>
    <row r="4" spans="1:6" x14ac:dyDescent="0.35">
      <c r="A4" s="3">
        <v>2</v>
      </c>
      <c r="B4" s="6">
        <f>VLOOKUP($A4&amp;B$3,PPA_Data,4,FALSE)</f>
        <v>6.807490502626667</v>
      </c>
      <c r="C4" s="6">
        <f t="shared" ref="B4:F11" si="0">VLOOKUP($A4&amp;C$3,PPA_Data,4,FALSE)</f>
        <v>0.85854482656090925</v>
      </c>
      <c r="D4" s="6">
        <f t="shared" si="0"/>
        <v>-1.8277247129212579</v>
      </c>
      <c r="E4" s="6">
        <f t="shared" si="0"/>
        <v>4.061464337872124</v>
      </c>
      <c r="F4" s="6">
        <f t="shared" si="0"/>
        <v>1.4926232759680631</v>
      </c>
    </row>
    <row r="5" spans="1:6" x14ac:dyDescent="0.35">
      <c r="A5" s="3">
        <v>3</v>
      </c>
      <c r="B5" s="6">
        <f t="shared" si="0"/>
        <v>7.6292633481904186</v>
      </c>
      <c r="C5" s="6">
        <f t="shared" si="0"/>
        <v>0.12661198774285939</v>
      </c>
      <c r="D5" s="6">
        <f t="shared" si="0"/>
        <v>-2.060331047827721</v>
      </c>
      <c r="E5" s="6">
        <f t="shared" si="0"/>
        <v>5.0029069239057007</v>
      </c>
      <c r="F5" s="6">
        <f t="shared" si="0"/>
        <v>2.8726616940543139</v>
      </c>
    </row>
    <row r="6" spans="1:6" x14ac:dyDescent="0.35">
      <c r="A6" s="3">
        <v>4</v>
      </c>
      <c r="B6" s="6">
        <f t="shared" si="0"/>
        <v>9.0228202745279837</v>
      </c>
      <c r="C6" s="6">
        <f t="shared" si="0"/>
        <v>0.35683150967454341</v>
      </c>
      <c r="D6" s="6">
        <f t="shared" si="0"/>
        <v>-2.546062813842469</v>
      </c>
      <c r="E6" s="6">
        <f t="shared" si="0"/>
        <v>4.7356686751703023</v>
      </c>
      <c r="F6" s="6">
        <f t="shared" si="0"/>
        <v>3.432050468113534</v>
      </c>
    </row>
    <row r="7" spans="1:6" x14ac:dyDescent="0.35">
      <c r="A7" s="3">
        <v>5</v>
      </c>
      <c r="B7" s="6">
        <f t="shared" si="0"/>
        <v>10.427543300510489</v>
      </c>
      <c r="C7" s="6">
        <f t="shared" si="0"/>
        <v>0.2474668690738196</v>
      </c>
      <c r="D7" s="6">
        <f t="shared" si="0"/>
        <v>-1.9268378118881091</v>
      </c>
      <c r="E7" s="6">
        <f t="shared" si="0"/>
        <v>4.9869546692401467</v>
      </c>
      <c r="F7" s="6">
        <f t="shared" si="0"/>
        <v>3.979170997889065</v>
      </c>
    </row>
    <row r="8" spans="1:6" x14ac:dyDescent="0.35">
      <c r="A8" s="3">
        <v>6</v>
      </c>
      <c r="B8" s="6">
        <f t="shared" si="0"/>
        <v>13.936081917844829</v>
      </c>
      <c r="C8" s="6">
        <f t="shared" si="0"/>
        <v>1.2964628879537641</v>
      </c>
      <c r="D8" s="6">
        <f t="shared" si="0"/>
        <v>-1.246897328063028</v>
      </c>
      <c r="E8" s="6">
        <f t="shared" si="0"/>
        <v>6.9770157916560978</v>
      </c>
      <c r="F8" s="6">
        <f t="shared" si="0"/>
        <v>5.486397992364723</v>
      </c>
    </row>
    <row r="9" spans="1:6" x14ac:dyDescent="0.35">
      <c r="A9" s="3">
        <v>7</v>
      </c>
      <c r="B9" s="6">
        <f t="shared" si="0"/>
        <v>15.60907321286957</v>
      </c>
      <c r="C9" s="6">
        <f t="shared" si="0"/>
        <v>-3.0862160216399051E-2</v>
      </c>
      <c r="D9" s="6">
        <f t="shared" si="0"/>
        <v>-2.325572905162316</v>
      </c>
      <c r="E9" s="6">
        <f t="shared" si="0"/>
        <v>5.5675084334910068</v>
      </c>
      <c r="F9" s="6">
        <f t="shared" si="0"/>
        <v>7.2837365659251638</v>
      </c>
    </row>
    <row r="10" spans="1:6" x14ac:dyDescent="0.35">
      <c r="A10" s="3">
        <v>8</v>
      </c>
      <c r="B10" s="6">
        <f t="shared" si="0"/>
        <v>9.2717886150590179</v>
      </c>
      <c r="C10" s="6">
        <f t="shared" si="0"/>
        <v>0.9306119499697818</v>
      </c>
      <c r="D10" s="6">
        <f t="shared" si="0"/>
        <v>-1.532542278613005</v>
      </c>
      <c r="E10" s="6">
        <f t="shared" si="0"/>
        <v>2.152018803914812</v>
      </c>
      <c r="F10" s="6">
        <f t="shared" si="0"/>
        <v>3.166145372889781</v>
      </c>
    </row>
    <row r="11" spans="1:6" x14ac:dyDescent="0.35">
      <c r="A11" s="3">
        <v>9</v>
      </c>
      <c r="B11" s="6">
        <f t="shared" si="0"/>
        <v>6.625554202015083</v>
      </c>
      <c r="C11" s="6">
        <f t="shared" si="0"/>
        <v>0.63665150814529969</v>
      </c>
      <c r="D11" s="6">
        <f t="shared" si="0"/>
        <v>-1.39372643561537</v>
      </c>
      <c r="E11" s="6">
        <f t="shared" si="0"/>
        <v>0.95308093871741706</v>
      </c>
      <c r="F11" s="6">
        <f t="shared" si="0"/>
        <v>4.3557314086010441</v>
      </c>
    </row>
  </sheetData>
  <pageMargins left="0.7" right="0.7" top="0.75" bottom="0.75" header="0.3" footer="0.3"/>
  <pageSetup paperSize="9" orientation="portrait" r:id="rId1"/>
  <ignoredErrors>
    <ignoredError sqref="C4:D4"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FCE56-D257-4251-9237-0594CF232524}">
  <dimension ref="A1:F33"/>
  <sheetViews>
    <sheetView workbookViewId="0">
      <selection activeCell="F2" sqref="F2"/>
    </sheetView>
  </sheetViews>
  <sheetFormatPr defaultRowHeight="15.5" x14ac:dyDescent="0.35"/>
  <sheetData>
    <row r="1" spans="1:6" x14ac:dyDescent="0.35">
      <c r="B1" s="1" t="s">
        <v>0</v>
      </c>
      <c r="C1" s="1" t="s">
        <v>1</v>
      </c>
      <c r="D1" s="1" t="s">
        <v>2</v>
      </c>
      <c r="E1" s="1" t="s">
        <v>88</v>
      </c>
      <c r="F1" s="1" t="s">
        <v>130</v>
      </c>
    </row>
    <row r="2" spans="1:6" x14ac:dyDescent="0.35">
      <c r="A2" t="str">
        <f>B2&amp;LEFT(C2,4)&amp;"/"&amp;RIGHT(C2,2)</f>
        <v>22020/21</v>
      </c>
      <c r="B2">
        <v>2</v>
      </c>
      <c r="C2" t="s">
        <v>93</v>
      </c>
      <c r="D2">
        <v>4.9813741023492906</v>
      </c>
      <c r="E2" t="b">
        <v>1</v>
      </c>
      <c r="F2" t="b">
        <f>D2=Table_2!B4</f>
        <v>1</v>
      </c>
    </row>
    <row r="3" spans="1:6" x14ac:dyDescent="0.35">
      <c r="A3" t="str">
        <f t="shared" ref="A3:A33" si="0">B3&amp;LEFT(C3,4)&amp;"/"&amp;RIGHT(C3,2)</f>
        <v>32020/21</v>
      </c>
      <c r="B3">
        <v>3</v>
      </c>
      <c r="C3" t="s">
        <v>93</v>
      </c>
      <c r="D3">
        <v>7.1411838190851551</v>
      </c>
      <c r="E3" t="b">
        <v>1</v>
      </c>
      <c r="F3" t="b">
        <f>D3=Table_2!B5</f>
        <v>1</v>
      </c>
    </row>
    <row r="4" spans="1:6" x14ac:dyDescent="0.35">
      <c r="A4" t="str">
        <f t="shared" si="0"/>
        <v>42020/21</v>
      </c>
      <c r="B4">
        <v>4</v>
      </c>
      <c r="C4" t="s">
        <v>93</v>
      </c>
      <c r="D4">
        <v>10.369776273167529</v>
      </c>
      <c r="E4" t="b">
        <v>1</v>
      </c>
      <c r="F4" t="b">
        <f>D4=Table_2!B6</f>
        <v>1</v>
      </c>
    </row>
    <row r="5" spans="1:6" x14ac:dyDescent="0.35">
      <c r="A5" t="str">
        <f t="shared" si="0"/>
        <v>52020/21</v>
      </c>
      <c r="B5">
        <v>5</v>
      </c>
      <c r="C5" t="s">
        <v>93</v>
      </c>
      <c r="D5">
        <v>10.84901435104574</v>
      </c>
      <c r="E5" t="b">
        <v>1</v>
      </c>
      <c r="F5" t="b">
        <f>D5=Table_2!B7</f>
        <v>1</v>
      </c>
    </row>
    <row r="6" spans="1:6" x14ac:dyDescent="0.35">
      <c r="A6" t="str">
        <f t="shared" si="0"/>
        <v>62020/21</v>
      </c>
      <c r="B6">
        <v>6</v>
      </c>
      <c r="C6" t="s">
        <v>93</v>
      </c>
      <c r="D6">
        <v>12.455818838984889</v>
      </c>
      <c r="E6" t="b">
        <v>1</v>
      </c>
      <c r="F6" t="b">
        <f>D6=Table_2!B8</f>
        <v>1</v>
      </c>
    </row>
    <row r="7" spans="1:6" x14ac:dyDescent="0.35">
      <c r="A7" t="str">
        <f t="shared" si="0"/>
        <v>72020/21</v>
      </c>
      <c r="B7">
        <v>7</v>
      </c>
      <c r="C7" t="s">
        <v>93</v>
      </c>
      <c r="D7">
        <v>17.548959139676121</v>
      </c>
      <c r="E7" t="b">
        <v>1</v>
      </c>
      <c r="F7" t="b">
        <f>D7=Table_2!B9</f>
        <v>1</v>
      </c>
    </row>
    <row r="8" spans="1:6" x14ac:dyDescent="0.35">
      <c r="A8" t="str">
        <f t="shared" si="0"/>
        <v>82020/21</v>
      </c>
      <c r="B8">
        <v>8</v>
      </c>
      <c r="C8" t="s">
        <v>93</v>
      </c>
      <c r="D8">
        <v>25.1535744741869</v>
      </c>
      <c r="E8" t="b">
        <v>1</v>
      </c>
      <c r="F8" t="b">
        <f>D8=Table_2!B10</f>
        <v>1</v>
      </c>
    </row>
    <row r="9" spans="1:6" x14ac:dyDescent="0.35">
      <c r="A9" t="str">
        <f t="shared" si="0"/>
        <v>92020/21</v>
      </c>
      <c r="B9">
        <v>9</v>
      </c>
      <c r="C9" t="s">
        <v>93</v>
      </c>
      <c r="D9">
        <v>24.217537129352639</v>
      </c>
      <c r="E9" t="b">
        <v>1</v>
      </c>
      <c r="F9" t="b">
        <f>D9=Table_2!B11</f>
        <v>1</v>
      </c>
    </row>
    <row r="10" spans="1:6" x14ac:dyDescent="0.35">
      <c r="A10" t="str">
        <f t="shared" si="0"/>
        <v>22021/22</v>
      </c>
      <c r="B10">
        <v>2</v>
      </c>
      <c r="C10" t="s">
        <v>94</v>
      </c>
      <c r="D10">
        <v>6.5159912222168312</v>
      </c>
      <c r="E10" t="b">
        <v>1</v>
      </c>
      <c r="F10" t="b">
        <f>D10=Table_2!C4</f>
        <v>1</v>
      </c>
    </row>
    <row r="11" spans="1:6" x14ac:dyDescent="0.35">
      <c r="A11" t="str">
        <f t="shared" si="0"/>
        <v>32021/22</v>
      </c>
      <c r="B11">
        <v>3</v>
      </c>
      <c r="C11" t="s">
        <v>94</v>
      </c>
      <c r="D11">
        <v>4.3133613610598474</v>
      </c>
      <c r="E11" t="b">
        <v>1</v>
      </c>
      <c r="F11" t="b">
        <f>D11=Table_2!C5</f>
        <v>1</v>
      </c>
    </row>
    <row r="12" spans="1:6" x14ac:dyDescent="0.35">
      <c r="A12" t="str">
        <f t="shared" si="0"/>
        <v>42021/22</v>
      </c>
      <c r="B12">
        <v>4</v>
      </c>
      <c r="C12" t="s">
        <v>94</v>
      </c>
      <c r="D12">
        <v>5.8714109679860069</v>
      </c>
      <c r="E12" t="b">
        <v>1</v>
      </c>
      <c r="F12" t="b">
        <f>D12=Table_2!C6</f>
        <v>1</v>
      </c>
    </row>
    <row r="13" spans="1:6" x14ac:dyDescent="0.35">
      <c r="A13" t="str">
        <f t="shared" si="0"/>
        <v>52021/22</v>
      </c>
      <c r="B13">
        <v>5</v>
      </c>
      <c r="C13" t="s">
        <v>94</v>
      </c>
      <c r="D13">
        <v>6.2266606824532573</v>
      </c>
      <c r="E13" t="b">
        <v>1</v>
      </c>
      <c r="F13" t="b">
        <f>D13=Table_2!C7</f>
        <v>1</v>
      </c>
    </row>
    <row r="14" spans="1:6" x14ac:dyDescent="0.35">
      <c r="A14" t="str">
        <f t="shared" si="0"/>
        <v>62021/22</v>
      </c>
      <c r="B14">
        <v>6</v>
      </c>
      <c r="C14" t="s">
        <v>94</v>
      </c>
      <c r="D14">
        <v>7.9424509384888964</v>
      </c>
      <c r="E14" t="b">
        <v>1</v>
      </c>
      <c r="F14" t="b">
        <f>D14=Table_2!C8</f>
        <v>1</v>
      </c>
    </row>
    <row r="15" spans="1:6" x14ac:dyDescent="0.35">
      <c r="A15" t="str">
        <f t="shared" si="0"/>
        <v>72021/22</v>
      </c>
      <c r="B15">
        <v>7</v>
      </c>
      <c r="C15" t="s">
        <v>94</v>
      </c>
      <c r="D15">
        <v>6.9137645964396057</v>
      </c>
      <c r="E15" t="b">
        <v>1</v>
      </c>
      <c r="F15" t="b">
        <f>D15=Table_2!C9</f>
        <v>1</v>
      </c>
    </row>
    <row r="16" spans="1:6" x14ac:dyDescent="0.35">
      <c r="A16" t="str">
        <f t="shared" si="0"/>
        <v>82021/22</v>
      </c>
      <c r="B16">
        <v>8</v>
      </c>
      <c r="C16" t="s">
        <v>94</v>
      </c>
      <c r="D16">
        <v>12.073855471224251</v>
      </c>
      <c r="E16" t="b">
        <v>1</v>
      </c>
      <c r="F16" t="b">
        <f>D16=Table_2!C10</f>
        <v>1</v>
      </c>
    </row>
    <row r="17" spans="1:6" x14ac:dyDescent="0.35">
      <c r="A17" t="str">
        <f t="shared" si="0"/>
        <v>92021/22</v>
      </c>
      <c r="B17">
        <v>9</v>
      </c>
      <c r="C17" t="s">
        <v>94</v>
      </c>
      <c r="D17">
        <v>11.88631934021107</v>
      </c>
      <c r="E17" t="b">
        <v>1</v>
      </c>
      <c r="F17" t="b">
        <f>D17=Table_2!C11</f>
        <v>1</v>
      </c>
    </row>
    <row r="18" spans="1:6" x14ac:dyDescent="0.35">
      <c r="A18" t="str">
        <f t="shared" si="0"/>
        <v>22023/24</v>
      </c>
      <c r="B18">
        <v>2</v>
      </c>
      <c r="C18" t="s">
        <v>95</v>
      </c>
      <c r="D18">
        <v>-2.781495461774627</v>
      </c>
      <c r="E18" t="b">
        <v>1</v>
      </c>
      <c r="F18" t="b">
        <f>D18=Table_2!D4</f>
        <v>1</v>
      </c>
    </row>
    <row r="19" spans="1:6" x14ac:dyDescent="0.35">
      <c r="A19" t="str">
        <f t="shared" si="0"/>
        <v>32023/24</v>
      </c>
      <c r="B19">
        <v>3</v>
      </c>
      <c r="C19" t="s">
        <v>95</v>
      </c>
      <c r="D19">
        <v>3.277002808145538</v>
      </c>
      <c r="E19" t="b">
        <v>1</v>
      </c>
      <c r="F19" t="b">
        <f>D19=Table_2!D5</f>
        <v>1</v>
      </c>
    </row>
    <row r="20" spans="1:6" x14ac:dyDescent="0.35">
      <c r="A20" t="str">
        <f t="shared" si="0"/>
        <v>42023/24</v>
      </c>
      <c r="B20">
        <v>4</v>
      </c>
      <c r="C20" t="s">
        <v>95</v>
      </c>
      <c r="D20">
        <v>4.3141730289671552</v>
      </c>
      <c r="E20" t="b">
        <v>1</v>
      </c>
      <c r="F20" t="b">
        <f>D20=Table_2!D6</f>
        <v>1</v>
      </c>
    </row>
    <row r="21" spans="1:6" x14ac:dyDescent="0.35">
      <c r="A21" t="str">
        <f t="shared" si="0"/>
        <v>52023/24</v>
      </c>
      <c r="B21">
        <v>5</v>
      </c>
      <c r="C21" t="s">
        <v>95</v>
      </c>
      <c r="D21">
        <v>4.7637560998990303</v>
      </c>
      <c r="E21" t="b">
        <v>1</v>
      </c>
      <c r="F21" t="b">
        <f>D21=Table_2!D7</f>
        <v>1</v>
      </c>
    </row>
    <row r="22" spans="1:6" x14ac:dyDescent="0.35">
      <c r="A22" t="str">
        <f t="shared" si="0"/>
        <v>62023/24</v>
      </c>
      <c r="B22">
        <v>6</v>
      </c>
      <c r="C22" t="s">
        <v>95</v>
      </c>
      <c r="D22">
        <v>3.9518900029467581</v>
      </c>
      <c r="E22" t="b">
        <v>1</v>
      </c>
      <c r="F22" t="b">
        <f>D22=Table_2!D8</f>
        <v>1</v>
      </c>
    </row>
    <row r="23" spans="1:6" x14ac:dyDescent="0.35">
      <c r="A23" t="str">
        <f t="shared" si="0"/>
        <v>72023/24</v>
      </c>
      <c r="B23">
        <v>7</v>
      </c>
      <c r="C23" t="s">
        <v>95</v>
      </c>
      <c r="D23">
        <v>1.747138539888204</v>
      </c>
      <c r="E23" t="b">
        <v>1</v>
      </c>
      <c r="F23" t="b">
        <f>D23=Table_2!D9</f>
        <v>1</v>
      </c>
    </row>
    <row r="24" spans="1:6" x14ac:dyDescent="0.35">
      <c r="A24" t="str">
        <f t="shared" si="0"/>
        <v>82023/24</v>
      </c>
      <c r="B24">
        <v>8</v>
      </c>
      <c r="C24" t="s">
        <v>95</v>
      </c>
      <c r="D24">
        <v>3.7761816287153822</v>
      </c>
      <c r="E24" t="b">
        <v>1</v>
      </c>
      <c r="F24" t="b">
        <f>D24=Table_2!D10</f>
        <v>1</v>
      </c>
    </row>
    <row r="25" spans="1:6" x14ac:dyDescent="0.35">
      <c r="A25" t="str">
        <f t="shared" si="0"/>
        <v>92023/24</v>
      </c>
      <c r="B25">
        <v>9</v>
      </c>
      <c r="C25" t="s">
        <v>95</v>
      </c>
      <c r="D25">
        <v>2.207095984986108</v>
      </c>
      <c r="E25" t="b">
        <v>1</v>
      </c>
      <c r="F25" t="b">
        <f>D25=Table_2!D11</f>
        <v>1</v>
      </c>
    </row>
    <row r="26" spans="1:6" x14ac:dyDescent="0.35">
      <c r="A26" t="str">
        <f t="shared" si="0"/>
        <v>22024/25</v>
      </c>
      <c r="B26">
        <v>2</v>
      </c>
      <c r="C26" t="s">
        <v>96</v>
      </c>
      <c r="D26">
        <v>-3.6656827119202151</v>
      </c>
      <c r="E26" t="b">
        <v>1</v>
      </c>
      <c r="F26" t="b">
        <f>D26=Table_2!E4</f>
        <v>1</v>
      </c>
    </row>
    <row r="27" spans="1:6" x14ac:dyDescent="0.35">
      <c r="A27" t="str">
        <f t="shared" si="0"/>
        <v>32024/25</v>
      </c>
      <c r="B27">
        <v>3</v>
      </c>
      <c r="C27" t="s">
        <v>96</v>
      </c>
      <c r="D27">
        <v>9.8601662084138972</v>
      </c>
      <c r="E27" t="b">
        <v>1</v>
      </c>
      <c r="F27" t="b">
        <f>D27=Table_2!E5</f>
        <v>1</v>
      </c>
    </row>
    <row r="28" spans="1:6" x14ac:dyDescent="0.35">
      <c r="A28" t="str">
        <f t="shared" si="0"/>
        <v>42024/25</v>
      </c>
      <c r="B28">
        <v>4</v>
      </c>
      <c r="C28" t="s">
        <v>96</v>
      </c>
      <c r="D28">
        <v>18.61579188624021</v>
      </c>
      <c r="E28" t="b">
        <v>1</v>
      </c>
      <c r="F28" t="b">
        <f>D28=Table_2!E6</f>
        <v>1</v>
      </c>
    </row>
    <row r="29" spans="1:6" x14ac:dyDescent="0.35">
      <c r="A29" t="str">
        <f t="shared" si="0"/>
        <v>52024/25</v>
      </c>
      <c r="B29">
        <v>5</v>
      </c>
      <c r="C29" t="s">
        <v>96</v>
      </c>
      <c r="D29">
        <v>12.715811961978551</v>
      </c>
      <c r="E29" t="b">
        <v>1</v>
      </c>
      <c r="F29" t="b">
        <f>D29=Table_2!E7</f>
        <v>1</v>
      </c>
    </row>
    <row r="30" spans="1:6" x14ac:dyDescent="0.35">
      <c r="A30" t="str">
        <f t="shared" si="0"/>
        <v>62024/25</v>
      </c>
      <c r="B30">
        <v>6</v>
      </c>
      <c r="C30" t="s">
        <v>96</v>
      </c>
      <c r="D30">
        <v>16.220261661331449</v>
      </c>
      <c r="E30" t="b">
        <v>1</v>
      </c>
      <c r="F30" t="b">
        <f>D30=Table_2!E8</f>
        <v>1</v>
      </c>
    </row>
    <row r="31" spans="1:6" x14ac:dyDescent="0.35">
      <c r="A31" t="str">
        <f t="shared" si="0"/>
        <v>72024/25</v>
      </c>
      <c r="B31">
        <v>7</v>
      </c>
      <c r="C31" t="s">
        <v>96</v>
      </c>
      <c r="D31">
        <v>18.92311371816233</v>
      </c>
      <c r="E31" t="b">
        <v>1</v>
      </c>
      <c r="F31" t="b">
        <f>D31=Table_2!E9</f>
        <v>1</v>
      </c>
    </row>
    <row r="32" spans="1:6" x14ac:dyDescent="0.35">
      <c r="A32" t="str">
        <f t="shared" si="0"/>
        <v>82024/25</v>
      </c>
      <c r="B32">
        <v>8</v>
      </c>
      <c r="C32" t="s">
        <v>96</v>
      </c>
      <c r="D32">
        <v>17.790756693185859</v>
      </c>
      <c r="E32" t="b">
        <v>1</v>
      </c>
      <c r="F32" t="b">
        <f>D32=Table_2!E10</f>
        <v>1</v>
      </c>
    </row>
    <row r="33" spans="1:6" x14ac:dyDescent="0.35">
      <c r="A33" t="str">
        <f t="shared" si="0"/>
        <v>92024/25</v>
      </c>
      <c r="B33">
        <v>9</v>
      </c>
      <c r="C33" t="s">
        <v>96</v>
      </c>
      <c r="D33">
        <v>17.839819239498961</v>
      </c>
      <c r="E33" t="b">
        <v>1</v>
      </c>
      <c r="F33" t="b">
        <f>D33=Table_2!E11</f>
        <v>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ACD05-1C9A-406A-A54A-E3A2980E8824}">
  <sheetPr>
    <tabColor rgb="FF92D050"/>
  </sheetPr>
  <dimension ref="A1:E11"/>
  <sheetViews>
    <sheetView workbookViewId="0"/>
  </sheetViews>
  <sheetFormatPr defaultRowHeight="15.5" x14ac:dyDescent="0.35"/>
  <cols>
    <col min="1" max="1" width="11.23046875" style="3" customWidth="1"/>
    <col min="2" max="3" width="8.921875" style="3" customWidth="1"/>
    <col min="4" max="16384" width="9.23046875" style="3"/>
  </cols>
  <sheetData>
    <row r="1" spans="1:5" ht="19" x14ac:dyDescent="0.4">
      <c r="A1" s="2" t="s">
        <v>97</v>
      </c>
    </row>
    <row r="2" spans="1:5" x14ac:dyDescent="0.35">
      <c r="A2" s="3" t="s">
        <v>3</v>
      </c>
    </row>
    <row r="3" spans="1:5" x14ac:dyDescent="0.35">
      <c r="A3" s="4" t="s">
        <v>4</v>
      </c>
      <c r="B3" s="5" t="s">
        <v>5</v>
      </c>
      <c r="C3" s="5" t="s">
        <v>6</v>
      </c>
      <c r="D3" s="23" t="s">
        <v>35</v>
      </c>
      <c r="E3" s="23" t="s">
        <v>91</v>
      </c>
    </row>
    <row r="4" spans="1:5" x14ac:dyDescent="0.35">
      <c r="A4" s="3">
        <v>2</v>
      </c>
      <c r="B4" s="6">
        <f t="shared" ref="B4:E11" si="0">VLOOKUP($A4&amp;B$3,WRPA_Data,4,FALSE)</f>
        <v>4.9813741023492906</v>
      </c>
      <c r="C4" s="6">
        <f t="shared" si="0"/>
        <v>6.5159912222168312</v>
      </c>
      <c r="D4" s="6">
        <f t="shared" si="0"/>
        <v>-2.781495461774627</v>
      </c>
      <c r="E4" s="6">
        <f t="shared" si="0"/>
        <v>-3.6656827119202151</v>
      </c>
    </row>
    <row r="5" spans="1:5" x14ac:dyDescent="0.35">
      <c r="A5" s="3">
        <v>3</v>
      </c>
      <c r="B5" s="6">
        <f t="shared" si="0"/>
        <v>7.1411838190851551</v>
      </c>
      <c r="C5" s="6">
        <f t="shared" si="0"/>
        <v>4.3133613610598474</v>
      </c>
      <c r="D5" s="6">
        <f t="shared" si="0"/>
        <v>3.277002808145538</v>
      </c>
      <c r="E5" s="6">
        <f t="shared" si="0"/>
        <v>9.8601662084138972</v>
      </c>
    </row>
    <row r="6" spans="1:5" x14ac:dyDescent="0.35">
      <c r="A6" s="3">
        <v>4</v>
      </c>
      <c r="B6" s="6">
        <f t="shared" si="0"/>
        <v>10.369776273167529</v>
      </c>
      <c r="C6" s="6">
        <f t="shared" si="0"/>
        <v>5.8714109679860069</v>
      </c>
      <c r="D6" s="6">
        <f t="shared" si="0"/>
        <v>4.3141730289671552</v>
      </c>
      <c r="E6" s="6">
        <f t="shared" si="0"/>
        <v>18.61579188624021</v>
      </c>
    </row>
    <row r="7" spans="1:5" x14ac:dyDescent="0.35">
      <c r="A7" s="3">
        <v>5</v>
      </c>
      <c r="B7" s="6">
        <f t="shared" si="0"/>
        <v>10.84901435104574</v>
      </c>
      <c r="C7" s="6">
        <f t="shared" si="0"/>
        <v>6.2266606824532573</v>
      </c>
      <c r="D7" s="6">
        <f t="shared" si="0"/>
        <v>4.7637560998990303</v>
      </c>
      <c r="E7" s="6">
        <f t="shared" si="0"/>
        <v>12.715811961978551</v>
      </c>
    </row>
    <row r="8" spans="1:5" x14ac:dyDescent="0.35">
      <c r="A8" s="3">
        <v>6</v>
      </c>
      <c r="B8" s="6">
        <f t="shared" si="0"/>
        <v>12.455818838984889</v>
      </c>
      <c r="C8" s="6">
        <f t="shared" si="0"/>
        <v>7.9424509384888964</v>
      </c>
      <c r="D8" s="6">
        <f t="shared" si="0"/>
        <v>3.9518900029467581</v>
      </c>
      <c r="E8" s="6">
        <f t="shared" si="0"/>
        <v>16.220261661331449</v>
      </c>
    </row>
    <row r="9" spans="1:5" x14ac:dyDescent="0.35">
      <c r="A9" s="3">
        <v>7</v>
      </c>
      <c r="B9" s="6">
        <f t="shared" si="0"/>
        <v>17.548959139676121</v>
      </c>
      <c r="C9" s="6">
        <f t="shared" si="0"/>
        <v>6.9137645964396057</v>
      </c>
      <c r="D9" s="6">
        <f t="shared" si="0"/>
        <v>1.747138539888204</v>
      </c>
      <c r="E9" s="6">
        <f t="shared" si="0"/>
        <v>18.92311371816233</v>
      </c>
    </row>
    <row r="10" spans="1:5" x14ac:dyDescent="0.35">
      <c r="A10" s="3">
        <v>8</v>
      </c>
      <c r="B10" s="6">
        <f t="shared" si="0"/>
        <v>25.1535744741869</v>
      </c>
      <c r="C10" s="6">
        <f t="shared" si="0"/>
        <v>12.073855471224251</v>
      </c>
      <c r="D10" s="6">
        <f t="shared" si="0"/>
        <v>3.7761816287153822</v>
      </c>
      <c r="E10" s="6">
        <f t="shared" si="0"/>
        <v>17.790756693185859</v>
      </c>
    </row>
    <row r="11" spans="1:5" x14ac:dyDescent="0.35">
      <c r="A11" s="3">
        <v>9</v>
      </c>
      <c r="B11" s="6">
        <f t="shared" si="0"/>
        <v>24.217537129352639</v>
      </c>
      <c r="C11" s="6">
        <f t="shared" si="0"/>
        <v>11.88631934021107</v>
      </c>
      <c r="D11" s="6">
        <f t="shared" si="0"/>
        <v>2.207095984986108</v>
      </c>
      <c r="E11" s="6">
        <f t="shared" si="0"/>
        <v>17.839819239498961</v>
      </c>
    </row>
  </sheetData>
  <pageMargins left="0.7" right="0.7" top="0.75" bottom="0.75" header="0.3" footer="0.3"/>
  <pageSetup paperSize="9" orientation="portrait" r:id="rId1"/>
  <ignoredErrors>
    <ignoredError sqref="B4:C4"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AE409-98A7-41D1-9C78-123142421EF3}">
  <dimension ref="A1:F33"/>
  <sheetViews>
    <sheetView workbookViewId="0">
      <selection activeCell="F2" sqref="F2"/>
    </sheetView>
  </sheetViews>
  <sheetFormatPr defaultRowHeight="15.5" x14ac:dyDescent="0.35"/>
  <sheetData>
    <row r="1" spans="1:6" x14ac:dyDescent="0.35">
      <c r="B1" s="1" t="s">
        <v>0</v>
      </c>
      <c r="C1" s="1" t="s">
        <v>1</v>
      </c>
      <c r="D1" s="1" t="s">
        <v>2</v>
      </c>
      <c r="E1" s="1" t="s">
        <v>88</v>
      </c>
      <c r="F1" s="1" t="s">
        <v>130</v>
      </c>
    </row>
    <row r="2" spans="1:6" x14ac:dyDescent="0.35">
      <c r="A2" t="str">
        <f>B2&amp;LEFT(C2,4)&amp;"/"&amp;RIGHT(C2,2)</f>
        <v>22020/21</v>
      </c>
      <c r="B2">
        <v>2</v>
      </c>
      <c r="C2" t="s">
        <v>93</v>
      </c>
      <c r="D2">
        <v>2.7383728677591019</v>
      </c>
      <c r="E2" t="b">
        <v>1</v>
      </c>
      <c r="F2" t="b">
        <f>D2=Table_3!B4</f>
        <v>1</v>
      </c>
    </row>
    <row r="3" spans="1:6" x14ac:dyDescent="0.35">
      <c r="A3" t="str">
        <f t="shared" ref="A3:A33" si="0">B3&amp;LEFT(C3,4)&amp;"/"&amp;RIGHT(C3,2)</f>
        <v>32020/21</v>
      </c>
      <c r="B3">
        <v>3</v>
      </c>
      <c r="C3" t="s">
        <v>93</v>
      </c>
      <c r="D3">
        <v>3.166929510729557</v>
      </c>
      <c r="E3" t="b">
        <v>1</v>
      </c>
      <c r="F3" t="b">
        <f>D3=Table_3!B5</f>
        <v>1</v>
      </c>
    </row>
    <row r="4" spans="1:6" x14ac:dyDescent="0.35">
      <c r="A4" t="str">
        <f t="shared" si="0"/>
        <v>42020/21</v>
      </c>
      <c r="B4">
        <v>4</v>
      </c>
      <c r="C4" t="s">
        <v>93</v>
      </c>
      <c r="D4">
        <v>3.5020620865989209</v>
      </c>
      <c r="E4" t="b">
        <v>1</v>
      </c>
      <c r="F4" t="b">
        <f>D4=Table_3!B6</f>
        <v>1</v>
      </c>
    </row>
    <row r="5" spans="1:6" x14ac:dyDescent="0.35">
      <c r="A5" t="str">
        <f t="shared" si="0"/>
        <v>52020/21</v>
      </c>
      <c r="B5">
        <v>5</v>
      </c>
      <c r="C5" t="s">
        <v>93</v>
      </c>
      <c r="D5">
        <v>3.4085606886191431</v>
      </c>
      <c r="E5" t="b">
        <v>1</v>
      </c>
      <c r="F5" t="b">
        <f>D5=Table_3!B7</f>
        <v>1</v>
      </c>
    </row>
    <row r="6" spans="1:6" x14ac:dyDescent="0.35">
      <c r="A6" t="str">
        <f t="shared" si="0"/>
        <v>62020/21</v>
      </c>
      <c r="B6">
        <v>6</v>
      </c>
      <c r="C6" t="s">
        <v>93</v>
      </c>
      <c r="D6">
        <v>5.6091048651467643</v>
      </c>
      <c r="E6" t="b">
        <v>1</v>
      </c>
      <c r="F6" t="b">
        <f>D6=Table_3!B8</f>
        <v>1</v>
      </c>
    </row>
    <row r="7" spans="1:6" x14ac:dyDescent="0.35">
      <c r="A7" t="str">
        <f t="shared" si="0"/>
        <v>72020/21</v>
      </c>
      <c r="B7">
        <v>7</v>
      </c>
      <c r="C7" t="s">
        <v>93</v>
      </c>
      <c r="D7">
        <v>11.52183590887504</v>
      </c>
      <c r="E7" t="b">
        <v>1</v>
      </c>
      <c r="F7" t="b">
        <f>D7=Table_3!B9</f>
        <v>1</v>
      </c>
    </row>
    <row r="8" spans="1:6" x14ac:dyDescent="0.35">
      <c r="A8" t="str">
        <f t="shared" si="0"/>
        <v>82020/21</v>
      </c>
      <c r="B8">
        <v>8</v>
      </c>
      <c r="C8" t="s">
        <v>93</v>
      </c>
      <c r="D8">
        <v>10.501149560686009</v>
      </c>
      <c r="E8" t="b">
        <v>1</v>
      </c>
      <c r="F8" t="b">
        <f>D8=Table_3!B10</f>
        <v>1</v>
      </c>
    </row>
    <row r="9" spans="1:6" x14ac:dyDescent="0.35">
      <c r="A9" t="str">
        <f t="shared" si="0"/>
        <v>92020/21</v>
      </c>
      <c r="B9">
        <v>9</v>
      </c>
      <c r="C9" t="s">
        <v>93</v>
      </c>
      <c r="D9">
        <v>11.113243213681971</v>
      </c>
      <c r="E9" t="b">
        <v>1</v>
      </c>
      <c r="F9" t="b">
        <f>D9=Table_3!B11</f>
        <v>1</v>
      </c>
    </row>
    <row r="10" spans="1:6" x14ac:dyDescent="0.35">
      <c r="A10" t="str">
        <f t="shared" si="0"/>
        <v>22021/22</v>
      </c>
      <c r="B10">
        <v>2</v>
      </c>
      <c r="C10" t="s">
        <v>94</v>
      </c>
      <c r="D10">
        <v>3.5375441167738719</v>
      </c>
      <c r="E10" t="b">
        <v>1</v>
      </c>
      <c r="F10" t="b">
        <f>D10=Table_3!C4</f>
        <v>1</v>
      </c>
    </row>
    <row r="11" spans="1:6" x14ac:dyDescent="0.35">
      <c r="A11" t="str">
        <f t="shared" si="0"/>
        <v>32021/22</v>
      </c>
      <c r="B11">
        <v>3</v>
      </c>
      <c r="C11" t="s">
        <v>94</v>
      </c>
      <c r="D11">
        <v>2.9614983787950662</v>
      </c>
      <c r="E11" t="b">
        <v>1</v>
      </c>
      <c r="F11" t="b">
        <f>D11=Table_3!C5</f>
        <v>1</v>
      </c>
    </row>
    <row r="12" spans="1:6" x14ac:dyDescent="0.35">
      <c r="A12" t="str">
        <f t="shared" si="0"/>
        <v>42021/22</v>
      </c>
      <c r="B12">
        <v>4</v>
      </c>
      <c r="C12" t="s">
        <v>94</v>
      </c>
      <c r="D12">
        <v>2.2990557046012161</v>
      </c>
      <c r="E12" t="b">
        <v>1</v>
      </c>
      <c r="F12" t="b">
        <f>D12=Table_3!C6</f>
        <v>1</v>
      </c>
    </row>
    <row r="13" spans="1:6" x14ac:dyDescent="0.35">
      <c r="A13" t="str">
        <f t="shared" si="0"/>
        <v>52021/22</v>
      </c>
      <c r="B13">
        <v>5</v>
      </c>
      <c r="C13" t="s">
        <v>94</v>
      </c>
      <c r="D13">
        <v>2.0393633697268219</v>
      </c>
      <c r="E13" t="b">
        <v>1</v>
      </c>
      <c r="F13" t="b">
        <f>D13=Table_3!C7</f>
        <v>1</v>
      </c>
    </row>
    <row r="14" spans="1:6" x14ac:dyDescent="0.35">
      <c r="A14" t="str">
        <f t="shared" si="0"/>
        <v>62021/22</v>
      </c>
      <c r="B14">
        <v>6</v>
      </c>
      <c r="C14" t="s">
        <v>94</v>
      </c>
      <c r="D14">
        <v>1.5609449586096229</v>
      </c>
      <c r="E14" t="b">
        <v>1</v>
      </c>
      <c r="F14" t="b">
        <f>D14=Table_3!C8</f>
        <v>1</v>
      </c>
    </row>
    <row r="15" spans="1:6" x14ac:dyDescent="0.35">
      <c r="A15" t="str">
        <f t="shared" si="0"/>
        <v>72021/22</v>
      </c>
      <c r="B15">
        <v>7</v>
      </c>
      <c r="C15" t="s">
        <v>94</v>
      </c>
      <c r="D15">
        <v>1.0131898489752389</v>
      </c>
      <c r="E15" t="b">
        <v>1</v>
      </c>
      <c r="F15" t="b">
        <f>D15=Table_3!C9</f>
        <v>1</v>
      </c>
    </row>
    <row r="16" spans="1:6" x14ac:dyDescent="0.35">
      <c r="A16" t="str">
        <f t="shared" si="0"/>
        <v>82021/22</v>
      </c>
      <c r="B16">
        <v>8</v>
      </c>
      <c r="C16" t="s">
        <v>94</v>
      </c>
      <c r="D16">
        <v>3.077555066549897</v>
      </c>
      <c r="E16" t="b">
        <v>1</v>
      </c>
      <c r="F16" t="b">
        <f>D16=Table_3!C10</f>
        <v>1</v>
      </c>
    </row>
    <row r="17" spans="1:6" x14ac:dyDescent="0.35">
      <c r="A17" t="str">
        <f t="shared" si="0"/>
        <v>92021/22</v>
      </c>
      <c r="B17">
        <v>9</v>
      </c>
      <c r="C17" t="s">
        <v>94</v>
      </c>
      <c r="D17">
        <v>4.2410439921820009</v>
      </c>
      <c r="E17" t="b">
        <v>1</v>
      </c>
      <c r="F17" t="b">
        <f>D17=Table_3!C11</f>
        <v>1</v>
      </c>
    </row>
    <row r="18" spans="1:6" x14ac:dyDescent="0.35">
      <c r="A18" t="str">
        <f t="shared" si="0"/>
        <v>22023/24</v>
      </c>
      <c r="B18">
        <v>2</v>
      </c>
      <c r="C18" t="s">
        <v>95</v>
      </c>
      <c r="D18">
        <v>2.3945988834650098</v>
      </c>
      <c r="E18" t="b">
        <v>1</v>
      </c>
      <c r="F18" t="b">
        <f>D18=Table_3!D4</f>
        <v>1</v>
      </c>
    </row>
    <row r="19" spans="1:6" x14ac:dyDescent="0.35">
      <c r="A19" t="str">
        <f t="shared" si="0"/>
        <v>32023/24</v>
      </c>
      <c r="B19">
        <v>3</v>
      </c>
      <c r="C19" t="s">
        <v>95</v>
      </c>
      <c r="D19">
        <v>3.941060179963928</v>
      </c>
      <c r="E19" t="b">
        <v>1</v>
      </c>
      <c r="F19" t="b">
        <f>D19=Table_3!D5</f>
        <v>1</v>
      </c>
    </row>
    <row r="20" spans="1:6" x14ac:dyDescent="0.35">
      <c r="A20" t="str">
        <f t="shared" si="0"/>
        <v>42023/24</v>
      </c>
      <c r="B20">
        <v>4</v>
      </c>
      <c r="C20" t="s">
        <v>95</v>
      </c>
      <c r="D20">
        <v>3.9186771941459742</v>
      </c>
      <c r="E20" t="b">
        <v>1</v>
      </c>
      <c r="F20" t="b">
        <f>D20=Table_3!D6</f>
        <v>1</v>
      </c>
    </row>
    <row r="21" spans="1:6" x14ac:dyDescent="0.35">
      <c r="A21" t="str">
        <f t="shared" si="0"/>
        <v>52023/24</v>
      </c>
      <c r="B21">
        <v>5</v>
      </c>
      <c r="C21" t="s">
        <v>95</v>
      </c>
      <c r="D21">
        <v>3.227355177066392</v>
      </c>
      <c r="E21" t="b">
        <v>1</v>
      </c>
      <c r="F21" t="b">
        <f>D21=Table_3!D7</f>
        <v>1</v>
      </c>
    </row>
    <row r="22" spans="1:6" x14ac:dyDescent="0.35">
      <c r="A22" t="str">
        <f t="shared" si="0"/>
        <v>62023/24</v>
      </c>
      <c r="B22">
        <v>6</v>
      </c>
      <c r="C22" t="s">
        <v>95</v>
      </c>
      <c r="D22">
        <v>3.2920174142830838</v>
      </c>
      <c r="E22" t="b">
        <v>1</v>
      </c>
      <c r="F22" t="b">
        <f>D22=Table_3!D8</f>
        <v>1</v>
      </c>
    </row>
    <row r="23" spans="1:6" x14ac:dyDescent="0.35">
      <c r="A23" t="str">
        <f t="shared" si="0"/>
        <v>72023/24</v>
      </c>
      <c r="B23">
        <v>7</v>
      </c>
      <c r="C23" t="s">
        <v>95</v>
      </c>
      <c r="D23">
        <v>3.1735385509705898</v>
      </c>
      <c r="E23" t="b">
        <v>1</v>
      </c>
      <c r="F23" t="b">
        <f>D23=Table_3!D9</f>
        <v>1</v>
      </c>
    </row>
    <row r="24" spans="1:6" x14ac:dyDescent="0.35">
      <c r="A24" t="str">
        <f t="shared" si="0"/>
        <v>82023/24</v>
      </c>
      <c r="B24">
        <v>8</v>
      </c>
      <c r="C24" t="s">
        <v>95</v>
      </c>
      <c r="D24">
        <v>2.345883665559092</v>
      </c>
      <c r="E24" t="b">
        <v>1</v>
      </c>
      <c r="F24" t="b">
        <f>D24=Table_3!D10</f>
        <v>1</v>
      </c>
    </row>
    <row r="25" spans="1:6" x14ac:dyDescent="0.35">
      <c r="A25" t="str">
        <f t="shared" si="0"/>
        <v>92023/24</v>
      </c>
      <c r="B25">
        <v>9</v>
      </c>
      <c r="C25" t="s">
        <v>95</v>
      </c>
      <c r="D25">
        <v>1.173065750219445</v>
      </c>
      <c r="E25" t="b">
        <v>1</v>
      </c>
      <c r="F25" t="b">
        <f>D25=Table_3!D11</f>
        <v>1</v>
      </c>
    </row>
    <row r="26" spans="1:6" x14ac:dyDescent="0.35">
      <c r="A26" t="str">
        <f t="shared" si="0"/>
        <v>22024/25</v>
      </c>
      <c r="B26">
        <v>2</v>
      </c>
      <c r="C26" t="s">
        <v>96</v>
      </c>
      <c r="D26">
        <v>3.2306182394402292</v>
      </c>
      <c r="E26" t="b">
        <v>1</v>
      </c>
      <c r="F26" t="b">
        <f>D26=Table_3!E4</f>
        <v>1</v>
      </c>
    </row>
    <row r="27" spans="1:6" x14ac:dyDescent="0.35">
      <c r="A27" t="str">
        <f t="shared" si="0"/>
        <v>32024/25</v>
      </c>
      <c r="B27">
        <v>3</v>
      </c>
      <c r="C27" t="s">
        <v>96</v>
      </c>
      <c r="D27">
        <v>7.6106202527039652</v>
      </c>
      <c r="E27" t="b">
        <v>1</v>
      </c>
      <c r="F27" t="b">
        <f>D27=Table_3!E5</f>
        <v>1</v>
      </c>
    </row>
    <row r="28" spans="1:6" x14ac:dyDescent="0.35">
      <c r="A28" t="str">
        <f t="shared" si="0"/>
        <v>42024/25</v>
      </c>
      <c r="B28">
        <v>4</v>
      </c>
      <c r="C28" t="s">
        <v>96</v>
      </c>
      <c r="D28">
        <v>11.92568319727007</v>
      </c>
      <c r="E28" t="b">
        <v>1</v>
      </c>
      <c r="F28" t="b">
        <f>D28=Table_3!E6</f>
        <v>1</v>
      </c>
    </row>
    <row r="29" spans="1:6" x14ac:dyDescent="0.35">
      <c r="A29" t="str">
        <f t="shared" si="0"/>
        <v>52024/25</v>
      </c>
      <c r="B29">
        <v>5</v>
      </c>
      <c r="C29" t="s">
        <v>96</v>
      </c>
      <c r="D29">
        <v>7.8740573927552973</v>
      </c>
      <c r="E29" t="b">
        <v>1</v>
      </c>
      <c r="F29" t="b">
        <f>D29=Table_3!E7</f>
        <v>1</v>
      </c>
    </row>
    <row r="30" spans="1:6" x14ac:dyDescent="0.35">
      <c r="A30" t="str">
        <f t="shared" si="0"/>
        <v>62024/25</v>
      </c>
      <c r="B30">
        <v>6</v>
      </c>
      <c r="C30" t="s">
        <v>96</v>
      </c>
      <c r="D30">
        <v>13.31245435556969</v>
      </c>
      <c r="E30" t="b">
        <v>1</v>
      </c>
      <c r="F30" t="b">
        <f>D30=Table_3!E8</f>
        <v>1</v>
      </c>
    </row>
    <row r="31" spans="1:6" x14ac:dyDescent="0.35">
      <c r="A31" t="str">
        <f t="shared" si="0"/>
        <v>72024/25</v>
      </c>
      <c r="B31">
        <v>7</v>
      </c>
      <c r="C31" t="s">
        <v>96</v>
      </c>
      <c r="D31">
        <v>17.096581491266161</v>
      </c>
      <c r="E31" t="b">
        <v>1</v>
      </c>
      <c r="F31" t="b">
        <f>D31=Table_3!E9</f>
        <v>1</v>
      </c>
    </row>
    <row r="32" spans="1:6" x14ac:dyDescent="0.35">
      <c r="A32" t="str">
        <f t="shared" si="0"/>
        <v>82024/25</v>
      </c>
      <c r="B32">
        <v>8</v>
      </c>
      <c r="C32" t="s">
        <v>96</v>
      </c>
      <c r="D32">
        <v>12.374601212192029</v>
      </c>
      <c r="E32" t="b">
        <v>1</v>
      </c>
      <c r="F32" t="b">
        <f>D32=Table_3!E10</f>
        <v>1</v>
      </c>
    </row>
    <row r="33" spans="1:6" x14ac:dyDescent="0.35">
      <c r="A33" t="str">
        <f t="shared" si="0"/>
        <v>92024/25</v>
      </c>
      <c r="B33">
        <v>9</v>
      </c>
      <c r="C33" t="s">
        <v>96</v>
      </c>
      <c r="D33">
        <v>14.43074890036482</v>
      </c>
      <c r="E33" t="b">
        <v>1</v>
      </c>
      <c r="F33" t="b">
        <f>D33=Table_3!E11</f>
        <v>1</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57EAB-C966-44BB-886D-8B493371DA02}">
  <sheetPr>
    <tabColor rgb="FF92D050"/>
  </sheetPr>
  <dimension ref="A1:E11"/>
  <sheetViews>
    <sheetView workbookViewId="0"/>
  </sheetViews>
  <sheetFormatPr defaultRowHeight="15.5" x14ac:dyDescent="0.35"/>
  <cols>
    <col min="1" max="1" width="11.23046875" style="3" customWidth="1"/>
    <col min="2" max="3" width="8.921875" style="3" customWidth="1"/>
    <col min="4" max="16384" width="9.23046875" style="3"/>
  </cols>
  <sheetData>
    <row r="1" spans="1:5" ht="19" x14ac:dyDescent="0.4">
      <c r="A1" s="2" t="s">
        <v>98</v>
      </c>
    </row>
    <row r="2" spans="1:5" x14ac:dyDescent="0.35">
      <c r="A2" s="3" t="s">
        <v>3</v>
      </c>
    </row>
    <row r="3" spans="1:5" x14ac:dyDescent="0.35">
      <c r="A3" s="4" t="s">
        <v>4</v>
      </c>
      <c r="B3" s="5" t="s">
        <v>5</v>
      </c>
      <c r="C3" s="5" t="s">
        <v>6</v>
      </c>
      <c r="D3" s="23" t="s">
        <v>35</v>
      </c>
      <c r="E3" s="23" t="s">
        <v>91</v>
      </c>
    </row>
    <row r="4" spans="1:5" x14ac:dyDescent="0.35">
      <c r="A4" s="3">
        <v>2</v>
      </c>
      <c r="B4" s="6">
        <f t="shared" ref="B4:E11" si="0">VLOOKUP($A4&amp;B$3,ERPA_Data,4,FALSE)</f>
        <v>2.7383728677591019</v>
      </c>
      <c r="C4" s="6">
        <f t="shared" si="0"/>
        <v>3.5375441167738719</v>
      </c>
      <c r="D4" s="6">
        <f t="shared" si="0"/>
        <v>2.3945988834650098</v>
      </c>
      <c r="E4" s="6">
        <f t="shared" si="0"/>
        <v>3.2306182394402292</v>
      </c>
    </row>
    <row r="5" spans="1:5" x14ac:dyDescent="0.35">
      <c r="A5" s="3">
        <v>3</v>
      </c>
      <c r="B5" s="6">
        <f t="shared" si="0"/>
        <v>3.166929510729557</v>
      </c>
      <c r="C5" s="6">
        <f t="shared" si="0"/>
        <v>2.9614983787950662</v>
      </c>
      <c r="D5" s="6">
        <f t="shared" si="0"/>
        <v>3.941060179963928</v>
      </c>
      <c r="E5" s="6">
        <f t="shared" si="0"/>
        <v>7.6106202527039652</v>
      </c>
    </row>
    <row r="6" spans="1:5" x14ac:dyDescent="0.35">
      <c r="A6" s="3">
        <v>4</v>
      </c>
      <c r="B6" s="6">
        <f t="shared" si="0"/>
        <v>3.5020620865989209</v>
      </c>
      <c r="C6" s="6">
        <f t="shared" si="0"/>
        <v>2.2990557046012161</v>
      </c>
      <c r="D6" s="6">
        <f t="shared" si="0"/>
        <v>3.9186771941459742</v>
      </c>
      <c r="E6" s="6">
        <f t="shared" si="0"/>
        <v>11.92568319727007</v>
      </c>
    </row>
    <row r="7" spans="1:5" x14ac:dyDescent="0.35">
      <c r="A7" s="3">
        <v>5</v>
      </c>
      <c r="B7" s="6">
        <f t="shared" si="0"/>
        <v>3.4085606886191431</v>
      </c>
      <c r="C7" s="6">
        <f t="shared" si="0"/>
        <v>2.0393633697268219</v>
      </c>
      <c r="D7" s="6">
        <f t="shared" si="0"/>
        <v>3.227355177066392</v>
      </c>
      <c r="E7" s="6">
        <f t="shared" si="0"/>
        <v>7.8740573927552973</v>
      </c>
    </row>
    <row r="8" spans="1:5" x14ac:dyDescent="0.35">
      <c r="A8" s="3">
        <v>6</v>
      </c>
      <c r="B8" s="6">
        <f t="shared" si="0"/>
        <v>5.6091048651467643</v>
      </c>
      <c r="C8" s="6">
        <f t="shared" si="0"/>
        <v>1.5609449586096229</v>
      </c>
      <c r="D8" s="6">
        <f t="shared" si="0"/>
        <v>3.2920174142830838</v>
      </c>
      <c r="E8" s="6">
        <f t="shared" si="0"/>
        <v>13.31245435556969</v>
      </c>
    </row>
    <row r="9" spans="1:5" x14ac:dyDescent="0.35">
      <c r="A9" s="3">
        <v>7</v>
      </c>
      <c r="B9" s="6">
        <f t="shared" si="0"/>
        <v>11.52183590887504</v>
      </c>
      <c r="C9" s="6">
        <f t="shared" si="0"/>
        <v>1.0131898489752389</v>
      </c>
      <c r="D9" s="6">
        <f t="shared" si="0"/>
        <v>3.1735385509705898</v>
      </c>
      <c r="E9" s="6">
        <f t="shared" si="0"/>
        <v>17.096581491266161</v>
      </c>
    </row>
    <row r="10" spans="1:5" x14ac:dyDescent="0.35">
      <c r="A10" s="3">
        <v>8</v>
      </c>
      <c r="B10" s="6">
        <f t="shared" si="0"/>
        <v>10.501149560686009</v>
      </c>
      <c r="C10" s="6">
        <f t="shared" si="0"/>
        <v>3.077555066549897</v>
      </c>
      <c r="D10" s="6">
        <f t="shared" si="0"/>
        <v>2.345883665559092</v>
      </c>
      <c r="E10" s="6">
        <f t="shared" si="0"/>
        <v>12.374601212192029</v>
      </c>
    </row>
    <row r="11" spans="1:5" x14ac:dyDescent="0.35">
      <c r="A11" s="3">
        <v>9</v>
      </c>
      <c r="B11" s="6">
        <f t="shared" si="0"/>
        <v>11.113243213681971</v>
      </c>
      <c r="C11" s="6">
        <f t="shared" si="0"/>
        <v>4.2410439921820009</v>
      </c>
      <c r="D11" s="6">
        <f t="shared" si="0"/>
        <v>1.173065750219445</v>
      </c>
      <c r="E11" s="6">
        <f t="shared" si="0"/>
        <v>14.43074890036482</v>
      </c>
    </row>
  </sheetData>
  <pageMargins left="0.7" right="0.7" top="0.75" bottom="0.75" header="0.3" footer="0.3"/>
  <pageSetup paperSize="9" orientation="portrait" r:id="rId1"/>
  <ignoredErrors>
    <ignoredError sqref="B4:C4"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10</vt:i4>
      </vt:variant>
    </vt:vector>
  </HeadingPairs>
  <TitlesOfParts>
    <vt:vector size="55" baseType="lpstr">
      <vt:lpstr>Cover_sheet</vt:lpstr>
      <vt:lpstr>Table_of_contents</vt:lpstr>
      <vt:lpstr>Notes_and_symbols</vt:lpstr>
      <vt:lpstr>ppa_table_data</vt:lpstr>
      <vt:lpstr>Table_1</vt:lpstr>
      <vt:lpstr>wrpa_table_data</vt:lpstr>
      <vt:lpstr>Table_2</vt:lpstr>
      <vt:lpstr>erpa_table_data</vt:lpstr>
      <vt:lpstr>Table_3</vt:lpstr>
      <vt:lpstr>nrpa_table_data</vt:lpstr>
      <vt:lpstr>Table_4</vt:lpstr>
      <vt:lpstr>sex_data</vt:lpstr>
      <vt:lpstr>Table_5a</vt:lpstr>
      <vt:lpstr>Table_5b</vt:lpstr>
      <vt:lpstr>Table_5c</vt:lpstr>
      <vt:lpstr>Table_6a</vt:lpstr>
      <vt:lpstr>Table_6b</vt:lpstr>
      <vt:lpstr>Table_6c</vt:lpstr>
      <vt:lpstr>Table_7a</vt:lpstr>
      <vt:lpstr>Table_7b</vt:lpstr>
      <vt:lpstr>Table_7c</vt:lpstr>
      <vt:lpstr>Table_8a</vt:lpstr>
      <vt:lpstr>Table_8b</vt:lpstr>
      <vt:lpstr>Table_8c</vt:lpstr>
      <vt:lpstr>fsm_data</vt:lpstr>
      <vt:lpstr>Table_9a</vt:lpstr>
      <vt:lpstr>Table_9b</vt:lpstr>
      <vt:lpstr>Table_9c</vt:lpstr>
      <vt:lpstr>Table_10a</vt:lpstr>
      <vt:lpstr>Table_10b</vt:lpstr>
      <vt:lpstr>Table_10c</vt:lpstr>
      <vt:lpstr>Table_11a</vt:lpstr>
      <vt:lpstr>Table_11b</vt:lpstr>
      <vt:lpstr>Table_11c</vt:lpstr>
      <vt:lpstr>Table_12a</vt:lpstr>
      <vt:lpstr>Table_12b</vt:lpstr>
      <vt:lpstr>Table_12c</vt:lpstr>
      <vt:lpstr>Ethnicity_ppa_data</vt:lpstr>
      <vt:lpstr>Table_13</vt:lpstr>
      <vt:lpstr>Ethnicity_wrpa_data</vt:lpstr>
      <vt:lpstr>Table_14</vt:lpstr>
      <vt:lpstr>Ethnicity_erpa_data</vt:lpstr>
      <vt:lpstr>Table_15</vt:lpstr>
      <vt:lpstr>Ethnicity_nrpa_data</vt:lpstr>
      <vt:lpstr>Table_16</vt:lpstr>
      <vt:lpstr>ERPA_Data</vt:lpstr>
      <vt:lpstr>erpa_data_ethnicity</vt:lpstr>
      <vt:lpstr>FSM_Data</vt:lpstr>
      <vt:lpstr>NRPA_Data</vt:lpstr>
      <vt:lpstr>nrpa_data_ethnicity</vt:lpstr>
      <vt:lpstr>PPA_Data</vt:lpstr>
      <vt:lpstr>PPA_Data_Ethnicity</vt:lpstr>
      <vt:lpstr>Sex_Data</vt:lpstr>
      <vt:lpstr>WRPA_Data</vt:lpstr>
      <vt:lpstr>wrpa_data_ethnicity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Patterns of attainment in reading and numeracy: September 2018 to August 2025</dc:title>
  <dc:creator/>
  <cp:lastModifiedBy/>
  <dcterms:created xsi:type="dcterms:W3CDTF">2026-06-19T11:19:52Z</dcterms:created>
  <dcterms:modified xsi:type="dcterms:W3CDTF">2026-06-19T11:20:03Z</dcterms:modified>
</cp:coreProperties>
</file>